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801"/>
  <workbookPr/>
  <mc:AlternateContent>
    <mc:Choice Requires="x15">
      <x15ac:absPath xmlns:x15ac="http://schemas.microsoft.com/office/spreadsheetml/2010/11/ac" url="O:\sd_0411\1_2_ROVNOST_ŽEN_A_MUŽŮ\VÝZVA 141_142\"/>
    </mc:Choice>
  </mc:AlternateContent>
  <xr:revisionPtr documentId="13_ncr:1_{1BBD5AEC-C55D-4DA8-A593-E3C4A0867C4E}" revIDLastSave="0" xr10:uidLastSave="{00000000-0000-0000-0000-000000000000}" xr6:coauthVersionLast="46" xr6:coauthVersionMax="47"/>
  <bookViews>
    <workbookView windowHeight="10420" windowWidth="19420" xWindow="-110" xr2:uid="{00000000-000D-0000-FFFF-FFFF00000000}" yWindow="-110"/>
  </bookViews>
  <sheets>
    <sheet name="kalkulačka projektu" r:id="rId1" sheetId="3"/>
    <sheet name="přehled jednotek" r:id="rId2" sheetId="2" state="hidden"/>
    <sheet name="spolufinancování" r:id="rId3" sheetId="4" state="hidden"/>
    <sheet name="data" r:id="rId4" sheetId="5" state="hidden"/>
    <sheet name="Finanční plán" r:id="rId5" sheetId="6"/>
    <sheet name="List1" r:id="rId6" sheetId="7"/>
  </sheets>
  <definedNames>
    <definedName localSheetId="1" name="_ftn1">'přehled jednotek'!$G$9</definedName>
    <definedName localSheetId="1" name="_ftnref1">'přehled jednotek'!$G$6</definedName>
    <definedName name="DPH">data!$F$2:$F$4</definedName>
    <definedName name="nájem">data!$D$2:$D$4</definedName>
    <definedName name="počet_pečujících_osob">data!$I$2:$I$6</definedName>
    <definedName name="rekvalifikace">data!$E$2:$E$4</definedName>
    <definedName name="území">data!$G$2:$G$4</definedName>
  </definedNames>
  <calcPr calcId="191029"/>
  <customWorkbookViews>
    <customWorkbookView activeSheetId="3" guid="{A594C90E-2FDA-4253-A15F-911FD0508768}" maximized="1" mergeInterval="0" name="Mašín Zdeněk Ing. – osobní zobrazení" personalView="1" windowHeight="779" windowWidth="127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i="3" l="1" r="F31"/>
  <c i="3" r="E17"/>
  <c i="6" r="B4"/>
  <c i="6" r="B5" s="1"/>
  <c i="6" r="B6" s="1"/>
  <c i="6" r="B7" s="1"/>
  <c i="6" r="B8" s="1"/>
  <c i="6" r="B9" s="1"/>
  <c i="6" r="B10" s="1"/>
  <c i="3" l="1" r="E15"/>
  <c i="3" r="E14"/>
  <c i="3" l="1" r="F15"/>
  <c i="3" r="G15" s="1"/>
  <c i="3" r="F14"/>
  <c i="3" r="G14" s="1"/>
  <c i="3" l="1" r="F27"/>
  <c i="3" r="F26"/>
  <c i="3" r="F25"/>
  <c i="3" r="F24"/>
  <c i="3" r="F23"/>
  <c i="3" r="F22"/>
  <c i="3" r="E22"/>
  <c i="3" r="E25"/>
  <c i="3" r="E26"/>
  <c i="3" l="1" r="F30"/>
  <c i="3" r="E24"/>
  <c i="3" r="E23"/>
  <c i="3" r="E20"/>
  <c i="3" r="E19"/>
  <c i="3" r="E18"/>
  <c i="3" r="E16"/>
  <c i="3" l="1" r="D43"/>
  <c i="3" l="1" r="E43"/>
  <c i="3" l="1" r="E40"/>
  <c i="3" l="1" r="E27"/>
  <c i="3" r="G26"/>
  <c i="3" r="G25"/>
  <c i="3" r="G24"/>
  <c i="3" r="G23"/>
  <c i="3" r="G22"/>
  <c i="3" l="1" r="G27"/>
  <c i="3" r="E21"/>
  <c i="3" l="1" r="F16"/>
  <c i="3" r="F18"/>
  <c i="3" r="G18" s="1"/>
  <c i="3" r="F17"/>
  <c i="3" r="F19"/>
  <c i="3" r="G19" s="1"/>
  <c i="3" r="F20"/>
  <c i="3" r="F21"/>
  <c i="6" l="1" r="C6"/>
  <c i="6" r="C5"/>
  <c i="6" r="D7"/>
  <c i="3" r="D41"/>
  <c i="3" r="D44"/>
  <c i="3" r="G16"/>
  <c i="3" r="G21"/>
  <c i="6" r="D10" s="1"/>
  <c i="3" r="G20"/>
  <c i="6" r="D8" s="1"/>
  <c i="3" r="G17"/>
  <c i="3" r="E28"/>
  <c i="6" l="1" r="D9"/>
  <c i="6" r="C4"/>
  <c i="6" r="D6"/>
  <c i="6" r="C7"/>
  <c i="6" r="C8"/>
  <c i="3" r="F28"/>
  <c i="6" l="1" r="C9"/>
  <c i="6" r="C10" s="1"/>
  <c i="3" r="G28"/>
  <c i="3" r="E41"/>
  <c i="3" l="1" r="D40"/>
  <c i="5" r="C10"/>
  <c i="3" r="G29"/>
  <c i="3" l="1" r="G34"/>
  <c i="6" r="C3" s="1"/>
  <c i="6" r="D5"/>
  <c i="3" r="D45"/>
  <c i="6" l="1" r="C11"/>
  <c i="6" r="C12" s="1"/>
  <c i="6" r="D4"/>
  <c i="3" r="G31"/>
  <c i="3" r="G30"/>
  <c i="3" r="G32"/>
  <c i="3" r="F32" s="1"/>
  <c i="6" r="D3"/>
  <c i="3" r="E45"/>
  <c i="6" l="1" r="D11"/>
  <c i="3" r="G33"/>
  <c i="3" r="F33" s="1"/>
  <c i="3" r="G35"/>
</calcChain>
</file>

<file path=xl/sharedStrings.xml><?xml version="1.0" encoding="utf-8"?>
<sst xmlns="http://schemas.openxmlformats.org/spreadsheetml/2006/main" count="206" uniqueCount="164">
  <si>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</si>
  <si>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</si>
  <si>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</si>
  <si>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</si>
  <si>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</si>
  <si>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</si>
  <si>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</si>
  <si>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</si>
  <si>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</si>
  <si>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</si>
  <si>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</si>
  <si>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</si>
  <si>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</si>
  <si>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</si>
  <si>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</si>
  <si>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</si>
  <si>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</si>
  <si>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</si>
  <si>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</si>
  <si>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</si>
  <si>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</si>
  <si>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</si>
  <si>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</si>
  <si>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</si>
  <si>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</si>
  <si>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</si>
  <si>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</si>
  <si>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</si>
  <si>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</si>
  <si>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</si>
  <si>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</si>
  <si>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</si>
  <si>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</si>
  <si>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</si>
  <si>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</si>
  <si>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</si>
  <si>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</si>
  <si>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</si>
  <si>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</si>
  <si>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</si>
  <si>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</si>
  <si>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</si>
  <si>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</si>
  <si>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</si>
  <si>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</si>
  <si>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</si>
  <si>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</si>
  <si>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</si>
  <si>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</si>
  <si>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</si>
  <si>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</si>
  <si>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</si>
  <si>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</si>
  <si>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</si>
  <si>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</si>
  <si>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</si>
  <si>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</si>
  <si>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</si>
  <si>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</si>
  <si>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</si>
  <si>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</si>
  <si>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</si>
  <si>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</si>
  <si>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</si>
  <si>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</si>
  <si>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</si>
  <si>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</si>
  <si>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</si>
  <si>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</si>
  <si>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</si>
  <si>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</si>
  <si>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</si>
  <si>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</si>
  <si>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</si>
  <si>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</si>
  <si>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</si>
  <si>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</si>
  <si>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</si>
  <si>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</si>
  <si>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</si>
  <si>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Praha</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</si>
  <si>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</si>
  <si>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</si>
  <si>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</si>
  <si>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</si>
  <si>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</si>
  <si>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</si>
  <si>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</si>
  <si>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Ano</t>
  </si>
  <si>
    <t>Ne</t>
  </si>
  <si>
    <t>Plátce</t>
  </si>
  <si>
    <t>Neplátce</t>
  </si>
  <si>
    <t>Celá ČR mimo Prahu</t>
  </si>
  <si>
    <t>Spolufinancování pro příjemce z hl. m. Prahy</t>
  </si>
  <si>
    <t>%</t>
  </si>
  <si>
    <t>Spolufinancování pro příjemce z méně rozvinutého regionu (celá ČR mimo Prahu)</t>
  </si>
  <si>
    <t>Nájem za úplatu?</t>
  </si>
  <si>
    <t>Rekvalifikace pečujících osob?</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</si>
  <si>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</si>
  <si>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</si>
  <si>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</si>
  <si>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</si>
  <si>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</si>
  <si>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</si>
  <si>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</si>
  <si>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</si>
  <si>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</si>
  <si>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</si>
  <si>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</si>
  <si>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</si>
  <si>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</si>
  <si>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</si>
  <si>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</si>
  <si>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</si>
  <si>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</si>
  <si>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</si>
  <si>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Zde zadejte obsazenost, kterou předpokládáte, že dosáhnete</t>
  </si>
  <si>
    <t>Obsazenost zařízení péče o děti (%)</t>
  </si>
  <si>
    <t>Zadejte kapacitu zařízení péče o děti (počet dětí: min. 5 - max. 24)</t>
  </si>
  <si>
    <t>Vymezení oprávněného žadatele</t>
  </si>
  <si>
    <t>Zadejte území realizace</t>
  </si>
  <si>
    <t>1. záloha (snížená o % spolufinancování bude vyplacena po podpisu právního aktu)</t>
  </si>
  <si>
    <t>Počet osob k rekvalifikaci</t>
  </si>
  <si>
    <t>počet pečujících osob</t>
  </si>
  <si>
    <t>Podíl ESF na dotaci</t>
  </si>
  <si>
    <t>Podíl státního rozpočtu na dotaci</t>
  </si>
  <si>
    <t>záloha</t>
  </si>
  <si>
    <t>vyúčtování</t>
  </si>
  <si>
    <t>vybudování/transformace</t>
  </si>
  <si>
    <t>provoz</t>
  </si>
  <si>
    <t>závěrečná platba</t>
  </si>
  <si>
    <t>pořadí platby</t>
  </si>
  <si>
    <t>Součtový řádek</t>
  </si>
  <si>
    <t>Kontrola</t>
  </si>
  <si>
    <t>Struktura finančního plánu v žádosti o podporu</t>
  </si>
  <si>
    <t xml:space="preserve">Zadání základních parametrů dětské skupiny dle zákona č. 274/2014 Sb. </t>
  </si>
  <si>
    <t>Zadejte počet monitorovacích období     (1 období = 6 měsíců)</t>
  </si>
  <si>
    <t>5. Provoz (pátých 6 měsíců provozu)</t>
  </si>
  <si>
    <t>6. Provoz (šestých 6 měsíců provozu)</t>
  </si>
  <si>
    <t>5.nájemné (pátých 6 měsíců provozu)</t>
  </si>
  <si>
    <t>6. nájemné (šestých 6 měsíců provozu)</t>
  </si>
  <si>
    <r>
      <rPr>
        <b/>
        <sz val="11"/>
        <color theme="1"/>
        <rFont val="Calibri"/>
        <family val="2"/>
        <charset val="238"/>
        <scheme val="minor"/>
      </rPr>
      <t>1. záloha včetně spolufinancování</t>
    </r>
    <r>
      <rPr>
        <sz val="11"/>
        <color theme="1"/>
        <rFont val="Calibri"/>
        <family val="2"/>
        <charset val="238"/>
        <scheme val="minor"/>
      </rPr>
      <t xml:space="preserve"> 
(vkládá se při generování F1)</t>
    </r>
  </si>
  <si>
    <t>Dotace celkem po odečtení spolufinancování</t>
  </si>
  <si>
    <t xml:space="preserve">Nárok na dotaci celkem                    </t>
  </si>
  <si>
    <t>počet dětí</t>
  </si>
  <si>
    <t>Srovnání jednotkových nákladů (v Kč)</t>
  </si>
  <si>
    <t>Původní jednotkový náklad v Kč</t>
  </si>
  <si>
    <t>Bez DPH v Kč</t>
  </si>
  <si>
    <t>Aktualizovaný jednotkový náklad v Kč</t>
  </si>
  <si>
    <t>Vybudování</t>
  </si>
  <si>
    <t>Transformace</t>
  </si>
  <si>
    <t>Pronájem</t>
  </si>
  <si>
    <t>Obsazenost</t>
  </si>
  <si>
    <t>Zadejte způsob vzniku zařízení  či uvedení do provozu</t>
  </si>
  <si>
    <t>Vybudování a provoz dětské skupiny</t>
  </si>
  <si>
    <t>Transformace a provoz dětské skupiny</t>
  </si>
  <si>
    <t>Plátce DPH?</t>
  </si>
  <si>
    <t>Vybudování zařízení péče o děti</t>
  </si>
  <si>
    <t>místo</t>
  </si>
  <si>
    <t>Transformace zařízení péče o děti</t>
  </si>
  <si>
    <t>Pouze provoz dětské skupiny</t>
  </si>
  <si>
    <t>mezivýpočet pro výpočet 1. zálohy (buňka G34 v listu "kalkulačka projektu"</t>
  </si>
  <si>
    <t xml:space="preserve">Kalkulace rozpočtu projektové žádosti </t>
  </si>
  <si>
    <t>Územní samosprávný celek či jeho příspěvkové organizace (Kraje, obce, organizační složky krajů a obcí, příspěvkové organizace zřizované kraji a obcemi (s výjimkou škol a školských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</si>
</sst>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44" formatCode="_-* #,##0.00\ &quot;Kč&quot;_-;\-* #,##0.00\ &quot;Kč&quot;_-;_-* &quot;-&quot;??\ &quot;Kč&quot;_-;_-@_-"/>
    <numFmt numFmtId="164" formatCode="_-* #,##0.00\ _K_č_-;\-* #,##0.00\ _K_č_-;_-* &quot;-&quot;??\ _K_č_-;_-@_-"/>
    <numFmt numFmtId="165" formatCode="#,##0\ &quot;Kč&quot;"/>
    <numFmt numFmtId="166" formatCode="#,##0.00\ &quot;Kč&quot;"/>
  </numFmts>
  <fonts count="35"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b/>
      <sz val="11"/>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6"/>
      <color theme="1"/>
      <name val="Calibri"/>
      <family val="2"/>
      <charset val="238"/>
      <scheme val="minor"/>
    </font>
    <font>
      <sz val="11"/>
      <color rgb="FFFF0000"/>
      <name val="Calibri"/>
      <family val="2"/>
      <charset val="238"/>
      <scheme val="minor"/>
    </font>
    <font>
      <b/>
      <sz val="10"/>
      <color rgb="FF000000"/>
      <name val="Arial"/>
      <family val="2"/>
      <charset val="238"/>
    </font>
    <font>
      <sz val="10"/>
      <color theme="1"/>
      <name val="Times New Roman"/>
      <family val="1"/>
      <charset val="238"/>
    </font>
    <font>
      <sz val="10"/>
      <color rgb="FF000000"/>
      <name val="Arial"/>
      <family val="2"/>
      <charset val="238"/>
    </font>
    <font>
      <sz val="11"/>
      <color theme="1"/>
      <name val="Calibri"/>
      <family val="2"/>
      <charset val="238"/>
    </font>
    <font>
      <sz val="11"/>
      <color rgb="FF1F497D"/>
      <name val="Calibri"/>
      <family val="2"/>
      <charset val="238"/>
      <scheme val="minor"/>
    </font>
    <font>
      <sz val="11"/>
      <color theme="0"/>
      <name val="Calibri"/>
      <family val="2"/>
      <charset val="238"/>
      <scheme val="minor"/>
    </font>
  </fonts>
  <fills count="1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24994659260841701"/>
        <bgColor indexed="64"/>
      </patternFill>
    </fill>
    <fill>
      <patternFill patternType="solid">
        <fgColor theme="2" tint="-0.49998474074526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3499862666707357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style="double">
        <color auto="1"/>
      </left>
      <right/>
      <top style="double">
        <color auto="1"/>
      </top>
      <bottom/>
      <diagonal/>
    </border>
    <border>
      <left style="thin">
        <color auto="1"/>
      </left>
      <right style="thin">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double">
        <color auto="1"/>
      </right>
      <top style="double">
        <color auto="1"/>
      </top>
      <bottom style="double">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auto="1"/>
      </left>
      <right style="double">
        <color auto="1"/>
      </right>
      <top/>
      <bottom/>
      <diagonal/>
    </border>
    <border>
      <left style="thin">
        <color auto="1"/>
      </left>
      <right style="double">
        <color auto="1"/>
      </right>
      <top style="double">
        <color auto="1"/>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5">
    <xf borderId="0" fillId="0" fontId="0" numFmtId="0"/>
    <xf applyAlignment="0" applyBorder="0" applyFill="0" applyNumberFormat="0" applyProtection="0" borderId="0" fillId="0" fontId="4" numFmtId="0"/>
    <xf applyAlignment="0" applyBorder="0" applyFill="0" applyFont="0" applyProtection="0" borderId="0" fillId="0" fontId="15" numFmtId="44"/>
    <xf applyAlignment="0" applyBorder="0" applyFill="0" applyFont="0" applyProtection="0" borderId="0" fillId="0" fontId="15" numFmtId="9"/>
    <xf applyAlignment="0" applyBorder="0" applyFill="0" applyFont="0" applyProtection="0" borderId="0" fillId="0" fontId="15" numFmtId="164"/>
  </cellStyleXfs>
  <cellXfs count="226">
    <xf borderId="0" fillId="0" fontId="0" numFmtId="0" xfId="0"/>
    <xf applyAlignment="1" borderId="0" fillId="0" fontId="0" numFmtId="0" xfId="0">
      <alignment wrapText="1"/>
    </xf>
    <xf applyFont="1" borderId="0" fillId="0" fontId="1" numFmtId="0" xfId="0"/>
    <xf applyAlignment="1" applyFont="1" borderId="0" fillId="0" fontId="2" numFmtId="0" xfId="0">
      <alignment horizontal="left" indent="5" vertical="center"/>
    </xf>
    <xf applyFont="1" borderId="0" fillId="0" fontId="3" numFmtId="0" xfId="0"/>
    <xf applyAlignment="1" borderId="0" fillId="0" fontId="4" numFmtId="0" xfId="1">
      <alignment horizontal="justify" vertical="center"/>
    </xf>
    <xf applyAlignment="1" borderId="0" fillId="0" fontId="0" numFmtId="0" xfId="0"/>
    <xf applyNumberFormat="1" borderId="0" fillId="0" fontId="0" numFmtId="9" xfId="0"/>
    <xf applyAlignment="1" borderId="0" fillId="0" fontId="0" numFmtId="0" xfId="0">
      <alignment horizontal="left" vertical="center" wrapText="1"/>
    </xf>
    <xf applyAlignment="1" applyBorder="1" borderId="7" fillId="0" fontId="0" numFmtId="0" xfId="0">
      <alignment horizontal="left" vertical="center" wrapText="1"/>
    </xf>
    <xf applyAlignment="1" applyBorder="1" applyNumberFormat="1" borderId="1" fillId="0" fontId="0" numFmtId="9" xfId="0">
      <alignment horizontal="center" vertical="center"/>
    </xf>
    <xf applyAlignment="1" applyBorder="1" applyNumberFormat="1" borderId="8" fillId="0" fontId="0" numFmtId="9" xfId="0">
      <alignment horizontal="center" vertical="center"/>
    </xf>
    <xf applyAlignment="1" applyBorder="1" borderId="9" fillId="0" fontId="0" numFmtId="0" xfId="0">
      <alignment horizontal="left" vertical="center" wrapText="1"/>
    </xf>
    <xf applyAlignment="1" applyBorder="1" applyNumberFormat="1" borderId="10" fillId="0" fontId="0" numFmtId="9" xfId="0">
      <alignment horizontal="center" vertical="center"/>
    </xf>
    <xf applyAlignment="1" applyBorder="1" applyNumberFormat="1" borderId="11" fillId="0" fontId="0" numFmtId="9" xfId="0">
      <alignment horizontal="center" vertical="center"/>
    </xf>
    <xf applyAlignment="1" applyBorder="1" borderId="17" fillId="0" fontId="0" numFmtId="0" xfId="0">
      <alignment horizontal="left" vertical="center" wrapText="1"/>
    </xf>
    <xf applyAlignment="1" applyBorder="1" applyNumberFormat="1" borderId="2" fillId="0" fontId="0" numFmtId="9" xfId="0">
      <alignment horizontal="center" vertical="center"/>
    </xf>
    <xf applyAlignment="1" applyBorder="1" applyNumberFormat="1" borderId="18" fillId="0" fontId="0" numFmtId="9" xfId="0">
      <alignment horizontal="center" vertical="center"/>
    </xf>
    <xf applyAlignment="1" applyBorder="1" borderId="12" fillId="0" fontId="0" numFmtId="0" xfId="0">
      <alignment horizontal="left" vertical="center" wrapText="1"/>
    </xf>
    <xf applyAlignment="1" applyBorder="1" applyNumberFormat="1" borderId="3" fillId="0" fontId="0" numFmtId="9" xfId="0">
      <alignment horizontal="center" vertical="center"/>
    </xf>
    <xf applyAlignment="1" applyBorder="1" applyNumberFormat="1" borderId="13" fillId="0" fontId="0" numFmtId="9" xfId="0">
      <alignment horizontal="center" vertical="center"/>
    </xf>
    <xf applyAlignment="1" applyFont="1" borderId="0" fillId="0" fontId="8" numFmtId="0" xfId="0">
      <alignment vertical="center" wrapText="1"/>
    </xf>
    <xf applyAlignment="1" borderId="0" fillId="0" fontId="0" numFmtId="0" xfId="0">
      <alignment horizontal="center" vertical="center"/>
    </xf>
    <xf applyProtection="1" borderId="0" fillId="0" fontId="0" numFmtId="0" xfId="0">
      <protection locked="0"/>
    </xf>
    <xf applyFont="1" applyProtection="1" borderId="0" fillId="0" fontId="5" numFmtId="0" xfId="0">
      <protection hidden="1"/>
    </xf>
    <xf applyProtection="1" borderId="0" fillId="0" fontId="0" numFmtId="0" xfId="0">
      <protection hidden="1"/>
    </xf>
    <xf applyAlignment="1" applyBorder="1" borderId="0" fillId="0" fontId="0" numFmtId="0" xfId="0">
      <alignment wrapText="1"/>
    </xf>
    <xf applyBorder="1" applyFont="1" borderId="4" fillId="0" fontId="0" numFmtId="0" xfId="0"/>
    <xf applyAlignment="1" applyBorder="1" applyFont="1" borderId="7" fillId="0" fontId="0" numFmtId="0" xfId="0">
      <alignment horizontal="center" vertical="center"/>
    </xf>
    <xf applyAlignment="1" applyBorder="1" applyFont="1" borderId="1" fillId="0" fontId="9" numFmtId="0" xfId="0">
      <alignment shrinkToFit="1" vertical="center" wrapText="1"/>
    </xf>
    <xf applyAlignment="1" applyBorder="1" applyFont="1" borderId="9" fillId="0" fontId="0" numFmtId="0" xfId="0">
      <alignment horizontal="center" vertical="center"/>
    </xf>
    <xf applyAlignment="1" applyBorder="1" applyFill="1" applyFont="1" borderId="5" fillId="2" fontId="10" numFmtId="0" xfId="0">
      <alignment horizontal="center" vertical="center"/>
    </xf>
    <xf applyAlignment="1" applyBorder="1" applyFill="1" applyFont="1" borderId="5" fillId="2" fontId="10" numFmtId="0" xfId="0">
      <alignment horizontal="center" vertical="center" wrapText="1"/>
    </xf>
    <xf applyAlignment="1" applyBorder="1" applyFill="1" applyFont="1" borderId="6" fillId="2" fontId="10" numFmtId="0" xfId="0">
      <alignment horizontal="center" vertical="center" wrapText="1"/>
    </xf>
    <xf applyAlignment="1" applyBorder="1" applyFont="1" borderId="1" fillId="0" fontId="11" numFmtId="0" xfId="0">
      <alignment vertical="center"/>
    </xf>
    <xf applyAlignment="1" applyBorder="1" applyFont="1" borderId="1" fillId="0" fontId="11" numFmtId="0" xfId="0">
      <alignment vertical="center" wrapText="1"/>
    </xf>
    <xf applyAlignment="1" applyBorder="1" applyFont="1" applyNumberFormat="1" borderId="1" fillId="0" fontId="11" numFmtId="165" xfId="0">
      <alignment horizontal="center" vertical="center" wrapText="1"/>
    </xf>
    <xf applyAlignment="1" applyBorder="1" applyFont="1" applyNumberFormat="1" borderId="8" fillId="0" fontId="11" numFmtId="165" xfId="0">
      <alignment horizontal="center" vertical="center" wrapText="1"/>
    </xf>
    <xf applyAlignment="1" applyBorder="1" applyFont="1" borderId="1" fillId="0" fontId="11" numFmtId="0" xfId="0">
      <alignment horizontal="left" shrinkToFit="1" vertical="center" wrapText="1"/>
    </xf>
    <xf applyAlignment="1" applyBorder="1" applyFont="1" applyNumberFormat="1" borderId="1" fillId="0" fontId="11" numFmtId="6" xfId="0">
      <alignment shrinkToFit="1" vertical="center" wrapText="1"/>
    </xf>
    <xf applyAlignment="1" applyBorder="1" applyFont="1" borderId="1" fillId="0" fontId="11" numFmtId="0" xfId="0">
      <alignment shrinkToFit="1" vertical="center" wrapText="1"/>
    </xf>
    <xf applyAlignment="1" applyBorder="1" applyFont="1" applyNumberFormat="1" borderId="1" fillId="0" fontId="11" numFmtId="165" xfId="0">
      <alignment horizontal="center" shrinkToFit="1" vertical="center" wrapText="1"/>
    </xf>
    <xf applyAlignment="1" applyBorder="1" applyFont="1" applyNumberFormat="1" borderId="8" fillId="0" fontId="11" numFmtId="165" xfId="0">
      <alignment horizontal="center" shrinkToFit="1" vertical="center" wrapText="1"/>
    </xf>
    <xf applyAlignment="1" applyBorder="1" applyFont="1" borderId="10" fillId="0" fontId="11" numFmtId="0" xfId="0">
      <alignment vertical="center"/>
    </xf>
    <xf applyAlignment="1" applyBorder="1" applyFont="1" borderId="10" fillId="0" fontId="11" numFmtId="0" xfId="0">
      <alignment vertical="center" wrapText="1"/>
    </xf>
    <xf applyAlignment="1" applyBorder="1" applyFont="1" applyNumberFormat="1" borderId="10" fillId="0" fontId="11" numFmtId="165" xfId="0">
      <alignment horizontal="center" vertical="center" wrapText="1"/>
    </xf>
    <xf applyAlignment="1" applyBorder="1" applyFont="1" applyNumberFormat="1" borderId="11" fillId="0" fontId="11" numFmtId="165" xfId="0">
      <alignment horizontal="center" vertical="center" wrapText="1"/>
    </xf>
    <xf applyAlignment="1" applyBorder="1" applyFont="1" borderId="10" fillId="0" fontId="1" numFmtId="0" xfId="0">
      <alignment horizontal="center" vertical="center"/>
    </xf>
    <xf applyAlignment="1" applyBorder="1" applyFont="1" borderId="3" fillId="0" fontId="1" numFmtId="0" xfId="0">
      <alignment horizontal="center" vertical="center"/>
    </xf>
    <xf applyFont="1" borderId="0" fillId="0" fontId="14" numFmtId="0" xfId="0"/>
    <xf applyFont="1" applyProtection="1" borderId="0" fillId="0" fontId="16" numFmtId="0" xfId="0">
      <protection hidden="1"/>
    </xf>
    <xf applyBorder="1" applyFill="1" applyFont="1" applyProtection="1" borderId="0" fillId="0" fontId="1" numFmtId="0" xfId="0">
      <protection hidden="1"/>
    </xf>
    <xf applyBorder="1" applyFont="1" applyProtection="1" borderId="0" fillId="0" fontId="1" numFmtId="0" xfId="0">
      <protection hidden="1"/>
    </xf>
    <xf applyBorder="1" applyFill="1" applyFont="1" applyProtection="1" borderId="0" fillId="6" fontId="1" numFmtId="0" xfId="0">
      <protection hidden="1"/>
    </xf>
    <xf applyAlignment="1" applyBorder="1" applyFill="1" applyFont="1" applyProtection="1" borderId="0" fillId="6" fontId="1" numFmtId="0" xfId="0">
      <alignment vertical="center"/>
      <protection hidden="1"/>
    </xf>
    <xf applyAlignment="1" applyBorder="1" applyFill="1" applyFont="1" applyNumberFormat="1" applyProtection="1" borderId="0" fillId="6" fontId="1" numFmtId="165" xfId="0">
      <alignment horizontal="right" vertical="center"/>
      <protection hidden="1"/>
    </xf>
    <xf applyAlignment="1" applyBorder="1" applyFill="1" applyFont="1" applyProtection="1" borderId="22" fillId="5" fontId="1" numFmtId="0" xfId="0">
      <alignment horizontal="center" vertical="center"/>
      <protection hidden="1"/>
    </xf>
    <xf applyAlignment="1" applyBorder="1" applyFill="1" applyFont="1" applyProtection="1" borderId="22" fillId="5" fontId="1" numFmtId="0" xfId="0">
      <alignment horizontal="center" vertical="center" wrapText="1"/>
      <protection hidden="1"/>
    </xf>
    <xf applyBorder="1" applyFill="1" applyFont="1" applyProtection="1" borderId="33" fillId="8" fontId="0" numFmtId="0" xfId="0">
      <protection hidden="1"/>
    </xf>
    <xf applyBorder="1" applyFill="1" applyFont="1" applyProtection="1" borderId="34" fillId="8" fontId="0" numFmtId="0" xfId="0">
      <protection hidden="1"/>
    </xf>
    <xf applyAlignment="1" applyBorder="1" applyFill="1" applyFont="1" applyProtection="1" borderId="34" fillId="4" fontId="0" numFmtId="0" xfId="0">
      <alignment horizontal="center"/>
      <protection hidden="1"/>
    </xf>
    <xf applyAlignment="1" applyBorder="1" applyFill="1" applyFont="1" applyProtection="1" borderId="22" fillId="8" fontId="10" numFmtId="0" xfId="0">
      <alignment horizontal="left" vertical="center"/>
      <protection hidden="1"/>
    </xf>
    <xf applyBorder="1" applyFill="1" applyFont="1" applyProtection="1" borderId="22" fillId="8" fontId="10" numFmtId="0" xfId="0">
      <protection hidden="1"/>
    </xf>
    <xf applyBorder="1" applyFill="1" applyFont="1" applyProtection="1" borderId="22" fillId="4" fontId="10" numFmtId="0" xfId="0">
      <protection hidden="1"/>
    </xf>
    <xf applyAlignment="1" applyBorder="1" applyFill="1" applyFont="1" applyProtection="1" borderId="22" fillId="4" fontId="10" numFmtId="0" xfId="0">
      <alignment vertical="center"/>
      <protection hidden="1"/>
    </xf>
    <xf applyAlignment="1" applyFont="1" borderId="0" fillId="0" fontId="18" numFmtId="0" xfId="0">
      <alignment vertical="center"/>
    </xf>
    <xf applyFont="1" applyProtection="1" borderId="0" fillId="0" fontId="20" numFmtId="0" xfId="0">
      <protection locked="0"/>
    </xf>
    <xf applyAlignment="1" applyBorder="1" applyFill="1" applyProtection="1" borderId="24" fillId="8" fontId="0" numFmtId="0" xfId="0">
      <alignment horizontal="left" vertical="center"/>
      <protection hidden="1"/>
    </xf>
    <xf applyNumberFormat="1" applyProtection="1" borderId="0" fillId="0" fontId="0" numFmtId="165" xfId="0">
      <protection hidden="1"/>
    </xf>
    <xf applyAlignment="1" applyBorder="1" applyFill="1" applyProtection="1" borderId="24" fillId="8" fontId="0" numFmtId="0" xfId="0">
      <alignment horizontal="left" vertical="center" wrapText="1"/>
      <protection hidden="1"/>
    </xf>
    <xf applyAlignment="1" applyBorder="1" applyFill="1" applyNumberFormat="1" applyProtection="1" borderId="34" fillId="4" fontId="0" numFmtId="3" xfId="0">
      <alignment horizontal="center" vertical="center"/>
      <protection hidden="1"/>
    </xf>
    <xf applyAlignment="1" applyBorder="1" applyFill="1" applyProtection="1" borderId="24" fillId="8" fontId="0" numFmtId="0" xfId="0">
      <alignment horizontal="left"/>
      <protection hidden="1"/>
    </xf>
    <xf applyFont="1" applyProtection="1" borderId="0" fillId="0" fontId="6" numFmtId="0" xfId="0">
      <protection hidden="1"/>
    </xf>
    <xf applyNumberFormat="1" applyProtection="1" borderId="0" fillId="0" fontId="0" numFmtId="165" xfId="0">
      <protection locked="0"/>
    </xf>
    <xf applyAlignment="1" applyBorder="1" applyFill="1" applyProtection="1" borderId="38" fillId="8" fontId="0" numFmtId="0" xfId="0">
      <alignment horizontal="left" vertical="center"/>
      <protection hidden="1"/>
    </xf>
    <xf applyAlignment="1" applyBorder="1" applyFill="1" applyProtection="1" borderId="23" fillId="8" fontId="0" numFmtId="0" xfId="0">
      <alignment horizontal="left" vertical="center" wrapText="1"/>
      <protection hidden="1"/>
    </xf>
    <xf applyAlignment="1" applyBorder="1" applyFill="1" applyFont="1" applyNumberFormat="1" applyProtection="1" borderId="0" fillId="0" fontId="1" numFmtId="165" xfId="0">
      <alignment horizontal="right" vertical="center"/>
      <protection hidden="1"/>
    </xf>
    <xf applyFill="1" applyProtection="1" borderId="0" fillId="0" fontId="0" numFmtId="0" xfId="0">
      <protection hidden="1"/>
    </xf>
    <xf applyAlignment="1" applyBorder="1" applyFill="1" applyFont="1" applyNumberFormat="1" applyProtection="1" borderId="0" fillId="0" fontId="23" numFmtId="165" xfId="0">
      <alignment horizontal="left" vertical="center" wrapText="1"/>
      <protection hidden="1"/>
    </xf>
    <xf applyAlignment="1" applyBorder="1" applyFill="1" applyFont="1" applyProtection="1" borderId="0" fillId="0" fontId="23" numFmtId="0" xfId="0">
      <alignment horizontal="left" vertical="center" wrapText="1"/>
      <protection hidden="1"/>
    </xf>
    <xf applyAlignment="1" applyBorder="1" applyFill="1" applyFont="1" applyNumberFormat="1" applyProtection="1" borderId="0" fillId="0" fontId="1" numFmtId="2" xfId="0">
      <alignment horizontal="left" vertical="center" wrapText="1"/>
      <protection hidden="1"/>
    </xf>
    <xf applyAlignment="1" applyBorder="1" applyFill="1" applyFont="1" applyNumberFormat="1" applyProtection="1" borderId="0" fillId="0" fontId="23" numFmtId="2" xfId="0">
      <alignment horizontal="left" vertical="center" wrapText="1"/>
      <protection hidden="1"/>
    </xf>
    <xf applyAlignment="1" applyBorder="1" applyFill="1" applyNumberFormat="1" applyProtection="1" borderId="0" fillId="0" fontId="0" numFmtId="2" xfId="0">
      <alignment horizontal="center" vertical="center"/>
      <protection hidden="1"/>
    </xf>
    <xf applyAlignment="1" applyBorder="1" applyFill="1" applyFont="1" applyProtection="1" borderId="0" fillId="0" fontId="24" numFmtId="0" xfId="0">
      <alignment horizontal="center" vertical="center"/>
      <protection hidden="1"/>
    </xf>
    <xf applyBorder="1" applyFill="1" applyFont="1" applyNumberFormat="1" applyProtection="1" borderId="0" fillId="0" fontId="25" numFmtId="0" xfId="0">
      <protection hidden="1"/>
    </xf>
    <xf applyBorder="1" applyFill="1" applyFont="1" applyNumberFormat="1" applyProtection="1" borderId="0" fillId="0" fontId="25" numFmtId="165" xfId="0">
      <protection hidden="1"/>
    </xf>
    <xf applyAlignment="1" applyBorder="1" applyFill="1" applyFont="1" applyNumberFormat="1" applyProtection="1" borderId="0" fillId="0" fontId="25" numFmtId="165" xfId="0">
      <alignment horizontal="right" vertical="center"/>
      <protection hidden="1"/>
    </xf>
    <xf applyAlignment="1" applyBorder="1" applyFill="1" applyFont="1" applyNumberFormat="1" applyProtection="1" borderId="0" fillId="0" fontId="26" numFmtId="165" xfId="0">
      <alignment horizontal="center" vertical="center"/>
      <protection hidden="1"/>
    </xf>
    <xf applyAlignment="1" applyBorder="1" applyFill="1" applyFont="1" applyProtection="1" borderId="0" fillId="0" fontId="25" numFmtId="9" xfId="3">
      <alignment horizontal="right" vertical="center"/>
      <protection hidden="1"/>
    </xf>
    <xf applyAlignment="1" applyBorder="1" applyFill="1" applyFont="1" applyProtection="1" borderId="35" fillId="9" fontId="0" numFmtId="0" xfId="0">
      <alignment wrapText="1"/>
      <protection hidden="1"/>
    </xf>
    <xf applyAlignment="1" applyBorder="1" applyFill="1" applyFont="1" applyProtection="1" borderId="35" fillId="9" fontId="0" numFmtId="0" xfId="0">
      <alignment horizontal="center" vertical="center"/>
      <protection hidden="1"/>
    </xf>
    <xf applyBorder="1" applyFill="1" applyFont="1" applyProtection="1" borderId="35" fillId="9" fontId="0" numFmtId="0" xfId="0">
      <protection hidden="1"/>
    </xf>
    <xf applyAlignment="1" applyBorder="1" applyFill="1" applyFont="1" applyProtection="1" borderId="34" fillId="10" fontId="0" numFmtId="0" xfId="0">
      <protection hidden="1"/>
    </xf>
    <xf applyAlignment="1" applyBorder="1" applyFill="1" applyFont="1" applyProtection="1" borderId="34" fillId="10" fontId="0" numFmtId="0" xfId="0">
      <alignment horizontal="center"/>
      <protection hidden="1"/>
    </xf>
    <xf applyBorder="1" applyFill="1" applyFont="1" applyProtection="1" borderId="34" fillId="10" fontId="0" numFmtId="0" xfId="0">
      <protection hidden="1"/>
    </xf>
    <xf applyAlignment="1" applyBorder="1" applyFill="1" applyFont="1" applyProtection="1" borderId="37" fillId="10" fontId="0" numFmtId="0" xfId="0">
      <protection hidden="1"/>
    </xf>
    <xf applyAlignment="1" applyBorder="1" applyFill="1" applyFont="1" applyProtection="1" borderId="37" fillId="10" fontId="0" numFmtId="0" xfId="0">
      <alignment horizontal="center"/>
      <protection hidden="1"/>
    </xf>
    <xf applyBorder="1" applyFill="1" applyFont="1" applyProtection="1" borderId="37" fillId="10" fontId="0" numFmtId="0" xfId="0">
      <protection hidden="1"/>
    </xf>
    <xf applyAlignment="1" applyBorder="1" applyFill="1" applyFont="1" applyProtection="1" borderId="35" fillId="11" fontId="0" numFmtId="0" xfId="0">
      <alignment wrapText="1"/>
      <protection hidden="1"/>
    </xf>
    <xf applyAlignment="1" applyBorder="1" applyFill="1" applyFont="1" applyProtection="1" borderId="35" fillId="11" fontId="0" numFmtId="0" xfId="0">
      <alignment horizontal="center" vertical="center"/>
      <protection hidden="1"/>
    </xf>
    <xf applyBorder="1" applyFill="1" applyFont="1" applyProtection="1" borderId="35" fillId="11" fontId="0" numFmtId="0" xfId="0">
      <protection hidden="1"/>
    </xf>
    <xf applyAlignment="1" applyBorder="1" applyFill="1" applyFont="1" applyNumberFormat="1" applyProtection="1" borderId="35" fillId="11" fontId="0" numFmtId="9" xfId="0">
      <alignment horizontal="right" vertical="center"/>
      <protection hidden="1"/>
    </xf>
    <xf applyBorder="1" borderId="7" fillId="0" fontId="0" numFmtId="0" xfId="0"/>
    <xf applyNumberFormat="1" applyProtection="1" borderId="0" fillId="0" fontId="0" numFmtId="166" xfId="0">
      <protection hidden="1"/>
    </xf>
    <xf applyAlignment="1" applyBorder="1" applyFill="1" applyFont="1" applyNumberFormat="1" applyProtection="1" borderId="22" fillId="4" fontId="10" numFmtId="166" xfId="0">
      <alignment horizontal="center" vertical="center"/>
      <protection hidden="1"/>
    </xf>
    <xf applyAlignment="1" applyFont="1" applyNumberFormat="1" applyProtection="1" borderId="0" fillId="0" fontId="19" numFmtId="0" xfId="0">
      <alignment vertical="center" wrapText="1"/>
      <protection hidden="1"/>
    </xf>
    <xf applyBorder="1" borderId="0" fillId="0" fontId="0" numFmtId="0" xfId="0"/>
    <xf applyAlignment="1" applyBorder="1" applyFill="1" applyFont="1" applyProtection="1" borderId="1" fillId="13" fontId="1" numFmtId="0" xfId="0">
      <alignment horizontal="center"/>
      <protection hidden="1"/>
    </xf>
    <xf applyAlignment="1" applyBorder="1" applyFill="1" applyFont="1" applyProtection="1" borderId="8" fillId="13" fontId="1" numFmtId="0" xfId="0">
      <alignment horizontal="center"/>
      <protection hidden="1"/>
    </xf>
    <xf applyAlignment="1" applyBorder="1" applyFill="1" applyProtection="1" borderId="1" fillId="13" fontId="0" numFmtId="0" xfId="0">
      <alignment horizontal="center"/>
      <protection hidden="1"/>
    </xf>
    <xf applyNumberFormat="1" borderId="0" fillId="0" fontId="0" numFmtId="44" xfId="0"/>
    <xf applyAlignment="1" applyBorder="1" applyFill="1" applyFont="1" applyNumberFormat="1" applyProtection="1" borderId="34" fillId="4" fontId="0" numFmtId="165" xfId="0">
      <alignment horizontal="center"/>
      <protection hidden="1"/>
    </xf>
    <xf applyAlignment="1" applyBorder="1" applyFill="1" applyFont="1" applyNumberFormat="1" applyProtection="1" borderId="34" fillId="4" fontId="0" numFmtId="165" xfId="2">
      <alignment horizontal="center"/>
      <protection hidden="1"/>
    </xf>
    <xf applyAlignment="1" applyBorder="1" applyFill="1" applyFont="1" applyNumberFormat="1" applyProtection="1" borderId="35" fillId="9" fontId="0" numFmtId="166" xfId="0">
      <alignment horizontal="center" vertical="center"/>
      <protection hidden="1"/>
    </xf>
    <xf applyAlignment="1" applyBorder="1" applyFill="1" applyFont="1" applyNumberFormat="1" applyProtection="1" borderId="34" fillId="9" fontId="0" numFmtId="166" xfId="0">
      <alignment horizontal="center" vertical="center"/>
      <protection hidden="1"/>
    </xf>
    <xf applyAlignment="1" applyBorder="1" applyFill="1" applyFont="1" applyNumberFormat="1" applyProtection="1" borderId="34" fillId="10" fontId="0" numFmtId="166" xfId="0">
      <alignment horizontal="center" vertical="center"/>
      <protection hidden="1"/>
    </xf>
    <xf applyAlignment="1" applyBorder="1" applyFill="1" applyFont="1" applyNumberFormat="1" applyProtection="1" borderId="37" fillId="10" fontId="0" numFmtId="166" xfId="0">
      <alignment horizontal="center" vertical="center"/>
      <protection hidden="1"/>
    </xf>
    <xf applyAlignment="1" applyBorder="1" applyFill="1" applyFont="1" applyNumberFormat="1" applyProtection="1" borderId="35" fillId="11" fontId="0" numFmtId="166" xfId="0">
      <alignment horizontal="center" vertical="center"/>
      <protection hidden="1"/>
    </xf>
    <xf applyAlignment="1" applyBorder="1" applyFill="1" applyFont="1" applyNumberFormat="1" applyProtection="1" borderId="35" fillId="9" fontId="0" numFmtId="9" xfId="0">
      <alignment horizontal="center" vertical="center"/>
      <protection hidden="1"/>
    </xf>
    <xf applyAlignment="1" applyBorder="1" applyFill="1" applyFont="1" applyNumberFormat="1" applyProtection="1" borderId="34" fillId="10" fontId="0" numFmtId="9" xfId="0">
      <alignment horizontal="center" vertical="center"/>
      <protection hidden="1"/>
    </xf>
    <xf applyAlignment="1" applyBorder="1" applyFill="1" applyFont="1" applyNumberFormat="1" applyProtection="1" borderId="37" fillId="10" fontId="0" numFmtId="9" xfId="0">
      <alignment horizontal="center" vertical="center"/>
      <protection hidden="1"/>
    </xf>
    <xf applyAlignment="1" applyBorder="1" applyFill="1" applyFont="1" applyProtection="1" borderId="34" fillId="8" fontId="10" numFmtId="0" xfId="0">
      <protection hidden="1"/>
    </xf>
    <xf applyNumberFormat="1" applyProtection="1" borderId="0" fillId="0" fontId="0" numFmtId="0" xfId="0">
      <protection hidden="1"/>
    </xf>
    <xf applyAlignment="1" applyBorder="1" applyFill="1" applyFont="1" applyNumberFormat="1" applyProtection="1" borderId="34" fillId="9" fontId="0" numFmtId="9" xfId="0">
      <alignment horizontal="center" vertical="center" wrapText="1"/>
      <protection hidden="1"/>
    </xf>
    <xf applyAlignment="1" applyBorder="1" applyFill="1" applyFont="1" applyProtection="1" borderId="34" fillId="9" fontId="0" numFmtId="0" xfId="0">
      <alignment vertical="center"/>
      <protection hidden="1"/>
    </xf>
    <xf applyAlignment="1" applyBorder="1" applyFill="1" applyFont="1" applyProtection="1" borderId="34" fillId="9" fontId="0" numFmtId="0" xfId="0">
      <alignment horizontal="center" vertical="center"/>
      <protection hidden="1"/>
    </xf>
    <xf applyAlignment="1" applyBorder="1" applyFill="1" applyFont="1" applyProtection="1" borderId="34" fillId="9" fontId="28" numFmtId="0" xfId="0">
      <alignment horizontal="center" vertical="center"/>
      <protection hidden="1"/>
    </xf>
    <xf applyFont="1" borderId="0" fillId="0" fontId="30" numFmtId="0" xfId="0"/>
    <xf applyAlignment="1" applyBorder="1" applyFont="1" borderId="58" fillId="0" fontId="31" numFmtId="0" xfId="0">
      <alignment horizontal="justify" vertical="center" wrapText="1"/>
    </xf>
    <xf applyAlignment="1" applyBorder="1" applyFont="1" borderId="19" fillId="0" fontId="29" numFmtId="0" xfId="0">
      <alignment horizontal="justify" vertical="center" wrapText="1"/>
    </xf>
    <xf applyAlignment="1" applyBorder="1" applyFont="1" borderId="19" fillId="0" fontId="31" numFmtId="0" xfId="0">
      <alignment horizontal="justify" vertical="center" wrapText="1"/>
    </xf>
    <xf applyAlignment="1" applyBorder="1" applyFont="1" borderId="60" fillId="0" fontId="31" numFmtId="0" xfId="0">
      <alignment horizontal="justify" vertical="center" wrapText="1"/>
    </xf>
    <xf applyAlignment="1" applyBorder="1" applyFont="1" applyNumberFormat="1" borderId="61" fillId="0" fontId="31" numFmtId="4" xfId="0">
      <alignment horizontal="justify" vertical="center"/>
    </xf>
    <xf applyAlignment="1" applyBorder="1" applyFont="1" borderId="61" fillId="0" fontId="31" numFmtId="0" xfId="0">
      <alignment horizontal="justify" vertical="center"/>
    </xf>
    <xf applyAlignment="1" applyFont="1" borderId="0" fillId="0" fontId="33" numFmtId="0" xfId="0">
      <alignment vertical="center"/>
    </xf>
    <xf applyAlignment="1" borderId="0" fillId="0" fontId="0" numFmtId="0" xfId="0">
      <alignment vertical="center"/>
    </xf>
    <xf applyAlignment="1" applyBorder="1" applyFill="1" applyFont="1" applyProtection="1" borderId="33" fillId="4" fontId="0" numFmtId="0" xfId="0">
      <alignment horizontal="center"/>
      <protection hidden="1"/>
    </xf>
    <xf applyAlignment="1" applyBorder="1" applyFill="1" applyFont="1" applyNumberFormat="1" applyProtection="1" borderId="33" fillId="4" fontId="0" numFmtId="165" xfId="0">
      <alignment horizontal="center"/>
      <protection hidden="1"/>
    </xf>
    <xf applyAlignment="1" applyBorder="1" applyFill="1" applyFont="1" applyProtection="1" borderId="36" fillId="4" fontId="1" numFmtId="0" xfId="0">
      <alignment horizontal="center" vertical="center"/>
      <protection hidden="1"/>
    </xf>
    <xf applyAlignment="1" applyBorder="1" applyFill="1" applyFont="1" applyProtection="1" borderId="37" fillId="4" fontId="1" numFmtId="0" xfId="0">
      <alignment horizontal="center" vertical="center"/>
      <protection hidden="1"/>
    </xf>
    <xf applyAlignment="1" applyBorder="1" applyFill="1" applyFont="1" applyProtection="1" borderId="37" fillId="8" fontId="0" numFmtId="0" xfId="0">
      <alignment horizontal="left" vertical="center"/>
      <protection hidden="1"/>
    </xf>
    <xf applyAlignment="1" applyBorder="1" applyFill="1" applyFont="1" applyProtection="1" borderId="37" fillId="8" fontId="0" numFmtId="0" xfId="0">
      <alignment horizontal="left" vertical="center" wrapText="1"/>
      <protection hidden="1"/>
    </xf>
    <xf applyAlignment="1" applyBorder="1" applyFill="1" applyFont="1" applyNumberFormat="1" applyProtection="1" borderId="36" fillId="4" fontId="0" numFmtId="166" xfId="0">
      <alignment horizontal="center" vertical="center" wrapText="1"/>
      <protection hidden="1"/>
    </xf>
    <xf applyAlignment="1" applyBorder="1" applyFill="1" applyFont="1" applyNumberFormat="1" applyProtection="1" borderId="37" fillId="4" fontId="0" numFmtId="166" xfId="0">
      <alignment horizontal="center" vertical="center" wrapText="1"/>
      <protection hidden="1"/>
    </xf>
    <xf applyAlignment="1" applyBorder="1" applyFill="1" applyFont="1" applyNumberFormat="1" applyProtection="1" borderId="36" fillId="4" fontId="0" numFmtId="166" xfId="0">
      <alignment horizontal="center" vertical="center"/>
      <protection hidden="1"/>
    </xf>
    <xf applyAlignment="1" applyBorder="1" applyFill="1" applyFont="1" applyNumberFormat="1" applyProtection="1" borderId="37" fillId="4" fontId="0" numFmtId="166" xfId="0">
      <alignment horizontal="center" vertical="center"/>
      <protection hidden="1"/>
    </xf>
    <xf applyAlignment="1" applyBorder="1" applyFill="1" applyFont="1" applyNumberFormat="1" applyProtection="1" borderId="35" fillId="4" fontId="0" numFmtId="166" xfId="0">
      <alignment horizontal="center" vertical="center" wrapText="1"/>
      <protection hidden="1"/>
    </xf>
    <xf applyAlignment="1" applyBorder="1" applyFill="1" applyNumberFormat="1" applyProtection="1" borderId="33" fillId="4" fontId="0" numFmtId="166" xfId="0">
      <alignment horizontal="center" vertical="center"/>
      <protection hidden="1"/>
    </xf>
    <xf applyAlignment="1" applyBorder="1" applyFill="1" applyNumberFormat="1" applyProtection="1" borderId="37" fillId="4" fontId="0" numFmtId="166" xfId="0">
      <alignment horizontal="center" vertical="center"/>
      <protection hidden="1"/>
    </xf>
    <xf applyAlignment="1" applyBorder="1" applyFill="1" applyProtection="1" borderId="9" fillId="13" fontId="0" numFmtId="0" xfId="0">
      <alignment horizontal="center" vertical="center"/>
      <protection hidden="1"/>
    </xf>
    <xf applyAlignment="1" applyBorder="1" applyFont="1" applyNumberFormat="1" applyProtection="1" borderId="1" fillId="0" fontId="0" numFmtId="166" xfId="4">
      <alignment vertical="center"/>
      <protection hidden="1"/>
    </xf>
    <xf applyAlignment="1" applyBorder="1" applyFont="1" applyNumberFormat="1" applyProtection="1" borderId="8" fillId="0" fontId="0" numFmtId="166" xfId="4">
      <alignment vertical="center"/>
      <protection hidden="1"/>
    </xf>
    <xf applyAlignment="1" applyBorder="1" applyFill="1" applyProtection="1" borderId="12" fillId="13" fontId="0" numFmtId="0" xfId="0">
      <alignment horizontal="center"/>
      <protection hidden="1"/>
    </xf>
    <xf applyAlignment="1" applyBorder="1" applyFont="1" applyNumberFormat="1" applyProtection="1" borderId="3" fillId="0" fontId="0" numFmtId="166" xfId="4">
      <protection hidden="1"/>
    </xf>
    <xf applyAlignment="1" applyBorder="1" applyFont="1" applyNumberFormat="1" applyProtection="1" borderId="13" fillId="0" fontId="0" numFmtId="166" xfId="4">
      <protection hidden="1"/>
    </xf>
    <xf applyAlignment="1" applyBorder="1" applyFill="1" applyFont="1" applyNumberFormat="1" applyProtection="1" borderId="34" fillId="4" fontId="10" numFmtId="165" xfId="0">
      <alignment horizontal="center"/>
      <protection hidden="1"/>
    </xf>
    <xf applyProtection="1" borderId="0" fillId="0" fontId="0" numFmtId="0" xfId="0"/>
    <xf applyAlignment="1" applyBorder="1" applyFill="1" applyFont="1" applyNumberFormat="1" applyProtection="1" borderId="35" fillId="7" fontId="22" numFmtId="9" xfId="0">
      <alignment horizontal="center" vertical="center"/>
    </xf>
    <xf applyNumberFormat="1" applyProtection="1" borderId="0" fillId="0" fontId="0" numFmtId="165" xfId="0"/>
    <xf applyFont="1" applyProtection="1" borderId="0" fillId="0" fontId="16" numFmtId="0" xfId="0">
      <protection hidden="1" locked="0"/>
    </xf>
    <xf applyFont="1" applyProtection="1" borderId="0" fillId="0" fontId="17" numFmtId="0" xfId="0">
      <protection hidden="1" locked="0"/>
    </xf>
    <xf applyProtection="1" borderId="0" fillId="0" fontId="0" numFmtId="0" xfId="0">
      <protection hidden="1" locked="0"/>
    </xf>
    <xf applyAlignment="1" applyBorder="1" applyFill="1" applyFont="1" applyProtection="1" borderId="31" fillId="5" fontId="1" numFmtId="0" xfId="0">
      <alignment horizontal="center" vertical="center" wrapText="1"/>
      <protection hidden="1" locked="0"/>
    </xf>
    <xf applyAlignment="1" applyBorder="1" applyFill="1" applyFont="1" applyProtection="1" borderId="32" fillId="5" fontId="1" numFmtId="0" xfId="0">
      <alignment horizontal="center" vertical="center"/>
      <protection hidden="1" locked="0"/>
    </xf>
    <xf applyAlignment="1" applyBorder="1" applyFill="1" applyFont="1" applyProtection="1" borderId="32" fillId="5" fontId="1" numFmtId="0" xfId="0">
      <alignment horizontal="center" vertical="center" wrapText="1"/>
      <protection hidden="1" locked="0"/>
    </xf>
    <xf applyAlignment="1" applyBorder="1" applyFill="1" applyFont="1" applyProtection="1" borderId="56" fillId="5" fontId="1" numFmtId="0" xfId="0">
      <alignment horizontal="center" vertical="center" wrapText="1"/>
      <protection hidden="1" locked="0"/>
    </xf>
    <xf applyAlignment="1" applyBorder="1" applyFill="1" applyFont="1" applyProtection="1" borderId="22" fillId="5" fontId="1" numFmtId="0" xfId="0">
      <alignment horizontal="center" vertical="center" wrapText="1"/>
      <protection hidden="1" locked="0"/>
    </xf>
    <xf applyAlignment="1" applyBorder="1" applyFill="1" applyFont="1" applyProtection="1" borderId="63" fillId="5" fontId="1" numFmtId="0" xfId="0">
      <alignment horizontal="center" vertical="center" wrapText="1"/>
      <protection hidden="1" locked="0"/>
    </xf>
    <xf applyFill="1" applyProtection="1" borderId="0" fillId="14" fontId="0" numFmtId="0" xfId="0">
      <protection hidden="1" locked="0"/>
    </xf>
    <xf applyFont="1" applyProtection="1" borderId="0" fillId="0" fontId="34" numFmtId="0" xfId="0"/>
    <xf applyAlignment="1" applyBorder="1" applyFill="1" applyFont="1" applyProtection="1" borderId="31" fillId="7" fontId="21" numFmtId="0" xfId="0">
      <alignment horizontal="center" vertical="center" wrapText="1"/>
      <protection locked="0"/>
    </xf>
    <xf applyAlignment="1" applyBorder="1" applyFill="1" applyFont="1" applyProtection="1" borderId="30" fillId="7" fontId="21" numFmtId="0" xfId="0">
      <alignment horizontal="center" vertical="center" wrapText="1"/>
      <protection locked="0"/>
    </xf>
    <xf applyAlignment="1" applyBorder="1" applyFill="1" applyFont="1" applyNumberFormat="1" applyProtection="1" borderId="23" fillId="4" fontId="23" numFmtId="166" xfId="0">
      <alignment horizontal="left" vertical="center" wrapText="1"/>
      <protection hidden="1"/>
    </xf>
    <xf applyAlignment="1" applyBorder="1" applyFill="1" applyFont="1" applyNumberFormat="1" applyProtection="1" borderId="39" fillId="4" fontId="23" numFmtId="166" xfId="0">
      <alignment horizontal="left" vertical="center" wrapText="1"/>
      <protection hidden="1"/>
    </xf>
    <xf applyAlignment="1" applyBorder="1" applyFill="1" applyFont="1" applyNumberFormat="1" applyProtection="1" borderId="40" fillId="4" fontId="23" numFmtId="166" xfId="0">
      <alignment horizontal="left" vertical="center" wrapText="1"/>
      <protection hidden="1"/>
    </xf>
    <xf applyAlignment="1" applyBorder="1" applyFill="1" applyFont="1" applyNumberFormat="1" applyProtection="1" borderId="24" fillId="4" fontId="23" numFmtId="166" xfId="0">
      <alignment horizontal="left" vertical="center" wrapText="1"/>
      <protection hidden="1"/>
    </xf>
    <xf applyAlignment="1" applyBorder="1" applyFill="1" applyFont="1" applyNumberFormat="1" applyProtection="1" borderId="41" fillId="4" fontId="23" numFmtId="166" xfId="0">
      <alignment horizontal="left" vertical="center" wrapText="1"/>
      <protection hidden="1"/>
    </xf>
    <xf applyAlignment="1" applyBorder="1" applyFill="1" applyFont="1" applyNumberFormat="1" applyProtection="1" borderId="42" fillId="4" fontId="23" numFmtId="166" xfId="0">
      <alignment horizontal="left" vertical="center" wrapText="1"/>
      <protection hidden="1"/>
    </xf>
    <xf applyAlignment="1" applyBorder="1" applyFill="1" applyFont="1" applyProtection="1" borderId="41" fillId="8" fontId="10" numFmtId="0" xfId="0">
      <alignment horizontal="center"/>
      <protection hidden="1"/>
    </xf>
    <xf applyAlignment="1" applyBorder="1" applyFill="1" applyFont="1" applyProtection="1" borderId="42" fillId="8" fontId="10" numFmtId="0" xfId="0">
      <alignment horizontal="center"/>
      <protection hidden="1"/>
    </xf>
    <xf applyAlignment="1" applyBorder="1" applyFill="1" applyFont="1" applyProtection="1" borderId="32" fillId="7" fontId="21" numFmtId="0" xfId="0">
      <alignment horizontal="left" vertical="center" wrapText="1"/>
      <protection locked="0"/>
    </xf>
    <xf applyAlignment="1" applyBorder="1" applyFill="1" applyFont="1" applyProtection="1" borderId="28" fillId="7" fontId="21" numFmtId="0" xfId="0">
      <alignment horizontal="left" vertical="center" wrapText="1"/>
      <protection locked="0"/>
    </xf>
    <xf applyAlignment="1" applyBorder="1" applyFill="1" applyFont="1" applyProtection="1" borderId="25" fillId="7" fontId="21" numFmtId="0" xfId="0">
      <alignment horizontal="center" vertical="center"/>
      <protection locked="0"/>
    </xf>
    <xf applyAlignment="1" applyBorder="1" applyFill="1" applyFont="1" applyProtection="1" borderId="27" fillId="7" fontId="21" numFmtId="0" xfId="0">
      <alignment horizontal="center" vertical="center"/>
      <protection locked="0"/>
    </xf>
    <xf applyAlignment="1" applyBorder="1" applyFill="1" applyFont="1" applyProtection="1" borderId="32" fillId="7" fontId="21" numFmtId="0" xfId="0">
      <alignment horizontal="center" vertical="center" wrapText="1"/>
      <protection locked="0"/>
    </xf>
    <xf applyAlignment="1" applyBorder="1" applyFill="1" applyFont="1" applyProtection="1" borderId="28" fillId="7" fontId="21" numFmtId="0" xfId="0">
      <alignment horizontal="center" vertical="center" wrapText="1"/>
      <protection locked="0"/>
    </xf>
    <xf applyAlignment="1" applyBorder="1" applyFill="1" applyFont="1" applyProtection="1" borderId="64" fillId="7" fontId="21" numFmtId="0" xfId="0">
      <alignment horizontal="center" vertical="center" wrapText="1"/>
      <protection hidden="1" locked="0"/>
    </xf>
    <xf applyAlignment="1" applyBorder="1" applyFill="1" applyFont="1" applyProtection="1" borderId="62" fillId="7" fontId="21" numFmtId="0" xfId="0">
      <alignment horizontal="center" vertical="center" wrapText="1"/>
      <protection hidden="1" locked="0"/>
    </xf>
    <xf applyAlignment="1" applyBorder="1" applyFill="1" applyFont="1" applyProtection="1" borderId="65" fillId="7" fontId="21" numFmtId="0" xfId="0">
      <alignment horizontal="center" vertical="center" wrapText="1"/>
      <protection hidden="1" locked="0"/>
    </xf>
    <xf applyAlignment="1" applyBorder="1" applyFill="1" applyFont="1" applyProtection="1" borderId="64" fillId="7" fontId="21" numFmtId="0" xfId="0">
      <alignment horizontal="center" vertical="center"/>
      <protection locked="0"/>
    </xf>
    <xf applyAlignment="1" applyBorder="1" applyFill="1" applyFont="1" applyProtection="1" borderId="62" fillId="7" fontId="21" numFmtId="0" xfId="0">
      <alignment horizontal="center" vertical="center"/>
      <protection locked="0"/>
    </xf>
    <xf applyAlignment="1" applyBorder="1" applyFill="1" applyFont="1" applyProtection="1" borderId="65" fillId="7" fontId="21" numFmtId="0" xfId="0">
      <alignment horizontal="center" vertical="center"/>
      <protection locked="0"/>
    </xf>
    <xf applyAlignment="1" applyBorder="1" applyFill="1" applyFont="1" applyProtection="1" borderId="26" fillId="7" fontId="21" numFmtId="0" xfId="0">
      <alignment horizontal="center" vertical="center"/>
      <protection hidden="1" locked="0"/>
    </xf>
    <xf applyAlignment="1" applyBorder="1" applyFill="1" applyFont="1" applyProtection="1" borderId="29" fillId="7" fontId="21" numFmtId="0" xfId="0">
      <alignment horizontal="center" vertical="center"/>
      <protection hidden="1" locked="0"/>
    </xf>
    <xf applyAlignment="1" applyBorder="1" applyFill="1" applyNumberFormat="1" applyProtection="1" borderId="23" fillId="4" fontId="0" numFmtId="2" xfId="0">
      <alignment horizontal="center" vertical="center"/>
      <protection hidden="1"/>
    </xf>
    <xf applyAlignment="1" applyBorder="1" applyFill="1" applyNumberFormat="1" applyProtection="1" borderId="39" fillId="4" fontId="0" numFmtId="2" xfId="0">
      <alignment horizontal="center" vertical="center"/>
      <protection hidden="1"/>
    </xf>
    <xf applyAlignment="1" applyBorder="1" applyFill="1" applyNumberFormat="1" applyProtection="1" borderId="40" fillId="4" fontId="0" numFmtId="2" xfId="0">
      <alignment horizontal="center" vertical="center"/>
      <protection hidden="1"/>
    </xf>
    <xf applyAlignment="1" applyBorder="1" applyFill="1" applyFont="1" applyNumberFormat="1" applyProtection="1" borderId="38" fillId="4" fontId="23" numFmtId="2" xfId="0">
      <alignment horizontal="left" vertical="center" wrapText="1"/>
      <protection hidden="1"/>
    </xf>
    <xf applyAlignment="1" applyBorder="1" applyFill="1" applyFont="1" applyNumberFormat="1" applyProtection="1" borderId="49" fillId="4" fontId="23" numFmtId="2" xfId="0">
      <alignment horizontal="left" vertical="center" wrapText="1"/>
      <protection hidden="1"/>
    </xf>
    <xf applyAlignment="1" applyBorder="1" applyFill="1" applyFont="1" applyNumberFormat="1" applyProtection="1" borderId="50" fillId="4" fontId="23" numFmtId="2" xfId="0">
      <alignment horizontal="left" vertical="center" wrapText="1"/>
      <protection hidden="1"/>
    </xf>
    <xf applyAlignment="1" applyBorder="1" applyFill="1" applyFont="1" applyNumberFormat="1" applyProtection="1" borderId="43" fillId="7" fontId="1" numFmtId="2" xfId="0">
      <alignment horizontal="left" vertical="center" wrapText="1"/>
      <protection hidden="1"/>
    </xf>
    <xf applyAlignment="1" applyBorder="1" applyFill="1" applyFont="1" applyNumberFormat="1" applyProtection="1" borderId="44" fillId="7" fontId="1" numFmtId="2" xfId="0">
      <alignment horizontal="left" vertical="center" wrapText="1"/>
      <protection hidden="1"/>
    </xf>
    <xf applyAlignment="1" applyBorder="1" applyFill="1" applyFont="1" applyNumberFormat="1" applyProtection="1" borderId="45" fillId="7" fontId="1" numFmtId="2" xfId="0">
      <alignment horizontal="left" vertical="center" wrapText="1"/>
      <protection hidden="1"/>
    </xf>
    <xf applyAlignment="1" applyBorder="1" applyFill="1" applyFont="1" applyNumberFormat="1" applyProtection="1" borderId="46" fillId="4" fontId="23" numFmtId="2" xfId="0">
      <alignment horizontal="left" vertical="center" wrapText="1"/>
      <protection hidden="1"/>
    </xf>
    <xf applyAlignment="1" applyBorder="1" applyFill="1" applyFont="1" applyNumberFormat="1" applyProtection="1" borderId="47" fillId="4" fontId="23" numFmtId="2" xfId="0">
      <alignment horizontal="left" vertical="center" wrapText="1"/>
      <protection hidden="1"/>
    </xf>
    <xf applyAlignment="1" applyBorder="1" applyFill="1" applyFont="1" applyNumberFormat="1" applyProtection="1" borderId="48" fillId="4" fontId="23" numFmtId="2" xfId="0">
      <alignment horizontal="left" vertical="center" wrapText="1"/>
      <protection hidden="1"/>
    </xf>
    <xf applyAlignment="1" applyBorder="1" applyFont="1" borderId="1" fillId="0" fontId="11" numFmtId="0" xfId="0">
      <alignment vertical="center" wrapText="1"/>
    </xf>
    <xf applyAlignment="1" applyBorder="1" applyFill="1" applyFont="1" borderId="14" fillId="3" fontId="7" numFmtId="0" xfId="0">
      <alignment horizontal="center" vertical="center"/>
    </xf>
    <xf applyAlignment="1" applyBorder="1" applyFill="1" applyFont="1" borderId="15" fillId="3" fontId="7" numFmtId="0" xfId="0">
      <alignment horizontal="center" vertical="center"/>
    </xf>
    <xf applyAlignment="1" applyBorder="1" applyFill="1" applyFont="1" borderId="16" fillId="3" fontId="7" numFmtId="0" xfId="0">
      <alignment horizontal="center" vertical="center"/>
    </xf>
    <xf applyAlignment="1" applyBorder="1" applyFont="1" borderId="3" fillId="0" fontId="1" numFmtId="0" xfId="0">
      <alignment horizontal="center" vertical="center"/>
    </xf>
    <xf applyAlignment="1" applyBorder="1" applyFont="1" borderId="13" fillId="0" fontId="1" numFmtId="0" xfId="0">
      <alignment horizontal="center" vertical="center"/>
    </xf>
    <xf applyAlignment="1" applyBorder="1" applyFont="1" borderId="11" fillId="0" fontId="1" numFmtId="0" xfId="0">
      <alignment horizontal="center" vertical="center"/>
    </xf>
    <xf applyAlignment="1" applyBorder="1" applyFill="1" applyFont="1" borderId="20" fillId="3" fontId="7" numFmtId="0" xfId="0">
      <alignment horizontal="center" vertical="center"/>
    </xf>
    <xf applyAlignment="1" applyBorder="1" applyFill="1" applyFont="1" borderId="21" fillId="3" fontId="7" numFmtId="0" xfId="0">
      <alignment horizontal="center" vertical="center"/>
    </xf>
    <xf applyAlignment="1" applyBorder="1" applyFill="1" applyFont="1" borderId="19" fillId="3" fontId="7" numFmtId="0" xfId="0">
      <alignment horizontal="center" vertical="center"/>
    </xf>
    <xf applyAlignment="1" applyBorder="1" borderId="12" fillId="0" fontId="0" numFmtId="0" xfId="0">
      <alignment horizontal="center" vertical="center" wrapText="1"/>
    </xf>
    <xf applyAlignment="1" applyBorder="1" borderId="9" fillId="0" fontId="0" numFmtId="0" xfId="0">
      <alignment horizontal="center" vertical="center" wrapText="1"/>
    </xf>
    <xf applyAlignment="1" applyBorder="1" applyFill="1" applyFont="1" applyProtection="1" borderId="51" fillId="12" fontId="27" numFmtId="0" xfId="0">
      <alignment horizontal="center" vertical="center" wrapText="1"/>
      <protection hidden="1"/>
    </xf>
    <xf applyAlignment="1" applyBorder="1" applyFill="1" applyFont="1" applyProtection="1" borderId="52" fillId="12" fontId="27" numFmtId="0" xfId="0">
      <alignment horizontal="center" vertical="center" wrapText="1"/>
      <protection hidden="1"/>
    </xf>
    <xf applyAlignment="1" applyBorder="1" applyFill="1" applyFont="1" applyProtection="1" borderId="53" fillId="12" fontId="27" numFmtId="0" xfId="0">
      <alignment horizontal="center" vertical="center" wrapText="1"/>
      <protection hidden="1"/>
    </xf>
    <xf applyAlignment="1" applyBorder="1" applyFill="1" applyProtection="1" borderId="54" fillId="0" fontId="0" numFmtId="0" xfId="0">
      <alignment horizontal="center" vertical="center"/>
      <protection hidden="1"/>
    </xf>
    <xf applyAlignment="1" applyBorder="1" applyFill="1" applyProtection="1" borderId="55" fillId="0" fontId="0" numFmtId="0" xfId="0">
      <alignment horizontal="center" vertical="center"/>
      <protection hidden="1"/>
    </xf>
    <xf applyAlignment="1" applyBorder="1" applyFont="1" borderId="59" fillId="0" fontId="32" numFmtId="0" xfId="0">
      <alignment vertical="center" wrapText="1"/>
    </xf>
    <xf applyAlignment="1" applyFont="1" borderId="0" fillId="0" fontId="32" numFmtId="0" xfId="0">
      <alignment vertical="center" wrapText="1"/>
    </xf>
    <xf applyAlignment="1" applyBorder="1" applyFont="1" borderId="57" fillId="0" fontId="29" numFmtId="0" xfId="0">
      <alignment horizontal="justify" vertical="center"/>
    </xf>
  </cellXfs>
  <cellStyles count="5">
    <cellStyle builtinId="3" name="Čárka" xfId="4"/>
    <cellStyle builtinId="8" name="Hypertextový odkaz" xfId="1"/>
    <cellStyle builtinId="4" name="Měna" xfId="2"/>
    <cellStyle builtinId="0" name="Normální" xfId="0"/>
    <cellStyle builtinId="5" name="Procenta" xfId="3"/>
  </cellStyles>
  <dxfs count="5">
    <dxf>
      <fill>
        <patternFill>
          <bgColor rgb="FF92D050"/>
        </patternFill>
      </fill>
    </dxf>
    <dxf>
      <fill>
        <patternFill>
          <bgColor rgb="FFFF0000"/>
        </patternFill>
      </fill>
    </dxf>
    <dxf>
      <fill>
        <patternFill>
          <bgColor rgb="FF92D050"/>
        </patternFill>
      </fill>
    </dxf>
    <dxf>
      <fill>
        <patternFill>
          <bgColor rgb="FFFF0000"/>
        </patternFill>
      </fill>
    </dxf>
    <dxf>
      <font>
        <color rgb="FF9C0006"/>
      </font>
    </dxf>
  </dxfs>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11" Target="../customXml/item1.xml" Type="http://schemas.openxmlformats.org/officeDocument/2006/relationships/customXml"/>
<Relationship Id="rId12" Target="../customXml/item2.xml" Type="http://schemas.openxmlformats.org/officeDocument/2006/relationships/customXml"/>
<Relationship Id="rId13" Target="../customXml/item3.xml" Type="http://schemas.openxmlformats.org/officeDocument/2006/relationships/customXml"/>
<Relationship Id="rId14" Target="../customXml/item4.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yes"?>
<Relationships xmlns="http://schemas.openxmlformats.org/package/2006/relationships">
<Relationship Id="rId1" Target="../media/image2.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2</xdr:row>
      <xdr:rowOff>0</xdr:rowOff>
    </xdr:from>
    <xdr:to>
      <xdr:col>1</xdr:col>
      <xdr:colOff>361950</xdr:colOff>
      <xdr:row>5</xdr:row>
      <xdr:rowOff>19685</xdr:rowOff>
    </xdr:to>
    <xdr:pic>
      <xdr:nvPicPr>
        <xdr:cNvPr descr="V:\PUBLICITA\OBDOBÍ _2014+\VIZUALNI_IDENTITA\logo\OPZ_CB_cerne.jpg"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
<Relationship Id="rId1" Target="../media/image1.jpeg" Type="http://schemas.openxmlformats.org/officeDocument/2006/relationships/image"/>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algn="tl" flip="none" sx="40000" sy="40000" tx="0" ty="0"/>
        </a:blipFill>
        <a:blipFill>
          <a:blip xmlns:r="http://schemas.openxmlformats.org/officeDocument/2006/relationships" r:embed="rId1">
            <a:duotone>
              <a:schemeClr val="phClr">
                <a:shade val="40000"/>
              </a:schemeClr>
              <a:schemeClr val="phClr">
                <a:tint val="42000"/>
              </a:schemeClr>
            </a:duotone>
          </a:blip>
          <a:tile algn="tl" flip="none" sx="40000" sy="40000" tx="0" ty="0"/>
        </a:blipFill>
      </a:fillStyleLst>
      <a:lnStyleLst>
        <a:ln algn="ctr" cap="flat" cmpd="sng" w="12700">
          <a:solidFill>
            <a:schemeClr val="phClr"/>
          </a:solidFill>
          <a:prstDash val="solid"/>
        </a:ln>
        <a:ln algn="ctr" cap="flat" cmpd="sng" w="38100">
          <a:solidFill>
            <a:schemeClr val="phClr"/>
          </a:solidFill>
          <a:prstDash val="solid"/>
        </a:ln>
        <a:ln algn="ctr" cap="flat" cmpd="sng" w="63500">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algn="tl" blurRad="95000" rotWithShape="0">
              <a:srgbClr val="000000">
                <a:alpha val="50000"/>
              </a:srgbClr>
            </a:outerShdw>
          </a:effectLst>
          <a:scene3d>
            <a:camera prst="orthographicFront"/>
            <a:lightRig dir="t" rig="soft">
              <a:rot lat="0" lon="0" rev="18000000"/>
            </a:lightRig>
          </a:scene3d>
          <a:sp3d prstMaterial="dkEdge">
            <a:bevelT h="44450" prst="riblet" w="7366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printerSettings/printerSettings2.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printerSettings/printerSettings4.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printerSettings/printerSettings6.bin" Type="http://schemas.openxmlformats.org/officeDocument/2006/relationships/printerSettings"/>
<Relationship Id="rId3" Target="../drawings/drawing1.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printerSettings/printerSettings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0"/>
  <sheetViews>
    <sheetView showGridLines="0" tabSelected="1" workbookViewId="0" zoomScale="85" zoomScaleNormal="85">
      <selection activeCell="E42" sqref="E42:G42"/>
    </sheetView>
  </sheetViews>
  <sheetFormatPr defaultColWidth="9.1796875" defaultRowHeight="14.5" x14ac:dyDescent="0.35"/>
  <cols>
    <col min="1" max="1" customWidth="true" style="23" width="7.0" collapsed="false"/>
    <col min="2" max="2" customWidth="true" style="23" width="11.81640625" collapsed="false"/>
    <col min="3" max="3" customWidth="true" style="23" width="51.54296875" collapsed="false"/>
    <col min="4" max="4" customWidth="true" style="23" width="21.54296875" collapsed="false"/>
    <col min="5" max="5" customWidth="true" style="23" width="23.1796875" collapsed="false"/>
    <col min="6" max="6" customWidth="true" style="23" width="18.1796875" collapsed="false"/>
    <col min="7" max="7" customWidth="true" style="23" width="19.54296875" collapsed="false"/>
    <col min="8" max="8" customWidth="true" style="23" width="15.54296875" collapsed="false"/>
    <col min="9" max="9" customWidth="true" style="23" width="13.54296875" collapsed="false"/>
    <col min="10" max="23" style="23" width="9.1796875" collapsed="false"/>
    <col min="24" max="27" style="156" width="9.1796875" collapsed="false"/>
    <col min="28" max="36" style="23" width="9.1796875" collapsed="false"/>
    <col min="37" max="37" customWidth="true" style="23" width="15.0" collapsed="false"/>
    <col min="38" max="16384" style="23" width="9.1796875" collapsed="false"/>
  </cols>
  <sheetData>
    <row ht="19" r="1" spans="1:27" thickBot="1" x14ac:dyDescent="0.5">
      <c r="B1" s="159" t="s">
        <v>135</v>
      </c>
      <c r="C1" s="160"/>
      <c r="D1" s="161"/>
      <c r="E1" s="161"/>
      <c r="F1" s="161"/>
      <c r="G1" s="161"/>
      <c r="H1" s="161"/>
      <c r="I1" s="161"/>
      <c r="J1" s="25"/>
      <c r="K1" s="25"/>
      <c r="Y1" s="169"/>
    </row>
    <row customHeight="1" ht="60.75" r="2" spans="1:27" thickBot="1" thickTop="1" x14ac:dyDescent="0.4">
      <c r="A2" s="161"/>
      <c r="B2" s="162" t="s">
        <v>120</v>
      </c>
      <c r="C2" s="163" t="s">
        <v>119</v>
      </c>
      <c r="D2" s="164" t="s">
        <v>118</v>
      </c>
      <c r="E2" s="164" t="s">
        <v>136</v>
      </c>
      <c r="F2" s="164" t="s">
        <v>96</v>
      </c>
      <c r="G2" s="164" t="s">
        <v>97</v>
      </c>
      <c r="H2" s="165" t="s">
        <v>122</v>
      </c>
      <c r="J2" s="25"/>
      <c r="K2" s="25"/>
      <c r="P2"/>
      <c r="Y2" s="169" t="s">
        <v>154</v>
      </c>
      <c r="Z2" s="169" t="s">
        <v>114</v>
      </c>
      <c r="AA2" s="169">
        <v>2</v>
      </c>
    </row>
    <row customHeight="1" ht="16.399999999999999" r="3" spans="1:27" thickTop="1" x14ac:dyDescent="0.35">
      <c r="A3" s="161"/>
      <c r="B3" s="170"/>
      <c r="C3" s="180"/>
      <c r="D3" s="182"/>
      <c r="E3" s="184"/>
      <c r="F3" s="182"/>
      <c r="G3" s="182"/>
      <c r="H3" s="192"/>
      <c r="P3"/>
      <c r="Y3" s="169" t="s">
        <v>155</v>
      </c>
      <c r="Z3" s="169" t="s">
        <v>107</v>
      </c>
    </row>
    <row customHeight="1" ht="70.5" r="4" spans="1:27" thickBot="1" x14ac:dyDescent="0.4">
      <c r="A4" s="161"/>
      <c r="B4" s="171"/>
      <c r="C4" s="181"/>
      <c r="D4" s="183"/>
      <c r="E4" s="185"/>
      <c r="F4" s="183"/>
      <c r="G4" s="183"/>
      <c r="H4" s="193"/>
      <c r="P4"/>
      <c r="Z4" s="169" t="s">
        <v>163</v>
      </c>
    </row>
    <row customHeight="1" ht="8.25" r="5" spans="1:27" thickBot="1" thickTop="1" x14ac:dyDescent="0.4">
      <c r="A5" s="161"/>
      <c r="B5" s="161"/>
      <c r="C5" s="161"/>
      <c r="D5" s="161"/>
      <c r="E5" s="161"/>
      <c r="F5" s="161"/>
      <c r="G5" s="161"/>
      <c r="H5" s="161"/>
      <c r="I5" s="161"/>
      <c r="J5" s="25"/>
      <c r="K5" s="25"/>
      <c r="Z5" s="169" t="s">
        <v>108</v>
      </c>
    </row>
    <row customHeight="1" ht="60.75" r="6" spans="1:27" thickBot="1" thickTop="1" x14ac:dyDescent="0.4">
      <c r="A6" s="161"/>
      <c r="B6" s="161"/>
      <c r="C6" s="161"/>
      <c r="D6" s="161"/>
      <c r="E6" s="166" t="s">
        <v>153</v>
      </c>
      <c r="F6" s="167" t="s">
        <v>156</v>
      </c>
      <c r="H6" s="161"/>
      <c r="I6" s="161"/>
      <c r="J6" s="25"/>
      <c r="K6" s="25"/>
      <c r="Z6" s="169"/>
    </row>
    <row customHeight="1" ht="15.75" r="7" spans="1:27" thickTop="1" x14ac:dyDescent="0.35">
      <c r="A7" s="161"/>
      <c r="B7" s="161"/>
      <c r="C7" s="161"/>
      <c r="D7" s="161"/>
      <c r="E7" s="186"/>
      <c r="F7" s="189"/>
      <c r="H7" s="161"/>
      <c r="I7" s="161"/>
      <c r="J7" s="25"/>
      <c r="K7" s="25"/>
    </row>
    <row customHeight="1" ht="39.65" r="8" spans="1:27" x14ac:dyDescent="0.35">
      <c r="A8" s="161"/>
      <c r="B8" s="161"/>
      <c r="C8" s="161"/>
      <c r="D8" s="161"/>
      <c r="E8" s="187"/>
      <c r="F8" s="190"/>
      <c r="H8" s="161"/>
      <c r="I8" s="161"/>
      <c r="J8" s="25"/>
      <c r="K8" s="25"/>
    </row>
    <row customHeight="1" ht="25" r="9" spans="1:27" thickBot="1" x14ac:dyDescent="0.4">
      <c r="A9" s="161"/>
      <c r="B9" s="161"/>
      <c r="C9" s="161"/>
      <c r="D9" s="161"/>
      <c r="E9" s="188"/>
      <c r="F9" s="191"/>
      <c r="H9" s="161"/>
      <c r="I9" s="161"/>
      <c r="J9" s="25"/>
      <c r="K9" s="25"/>
    </row>
    <row customFormat="1" customHeight="1" ht="6.75" r="10" s="156" spans="1:27" thickTop="1" x14ac:dyDescent="0.35">
      <c r="A10" s="168"/>
      <c r="B10" s="168"/>
      <c r="C10" s="168"/>
      <c r="D10" s="168"/>
      <c r="E10" s="168"/>
      <c r="F10" s="168"/>
      <c r="G10" s="168"/>
      <c r="H10" s="168"/>
      <c r="I10" s="161"/>
      <c r="J10" s="25"/>
      <c r="K10" s="25"/>
    </row>
    <row customFormat="1" ht="18.5" r="11" s="156" spans="1:27" x14ac:dyDescent="0.45">
      <c r="A11" s="25"/>
      <c r="B11" s="25"/>
      <c r="C11" s="50" t="s">
        <v>162</v>
      </c>
      <c r="D11" s="25"/>
      <c r="E11" s="25"/>
      <c r="F11" s="25"/>
      <c r="G11" s="25"/>
      <c r="H11" s="25"/>
      <c r="I11" s="25"/>
      <c r="J11" s="25"/>
      <c r="K11" s="25"/>
    </row>
    <row customFormat="1" customHeight="1" ht="6" r="12" s="156" spans="1:27" thickBot="1" x14ac:dyDescent="0.4">
      <c r="A12" s="25"/>
      <c r="B12" s="25"/>
      <c r="C12" s="25"/>
      <c r="D12" s="25"/>
      <c r="E12" s="25"/>
      <c r="F12" s="25"/>
      <c r="G12" s="25"/>
      <c r="H12" s="25"/>
      <c r="I12" s="25"/>
      <c r="J12" s="25"/>
      <c r="K12" s="25"/>
    </row>
    <row customFormat="1" ht="15.5" r="13" s="156" spans="1:27" thickBot="1" thickTop="1" x14ac:dyDescent="0.4">
      <c r="A13" s="25"/>
      <c r="B13" s="25"/>
      <c r="C13" s="56" t="s">
        <v>37</v>
      </c>
      <c r="D13" s="57" t="s">
        <v>57</v>
      </c>
      <c r="E13" s="56" t="s">
        <v>58</v>
      </c>
      <c r="F13" s="57" t="s">
        <v>59</v>
      </c>
      <c r="G13" s="56" t="s">
        <v>50</v>
      </c>
      <c r="H13" s="83"/>
      <c r="I13" s="25"/>
      <c r="J13" s="72"/>
      <c r="K13" s="25"/>
    </row>
    <row customFormat="1" ht="15" r="14" s="156" spans="1:27" thickTop="1" x14ac:dyDescent="0.35">
      <c r="A14" s="25"/>
      <c r="B14" s="25"/>
      <c r="C14" s="58" t="s">
        <v>157</v>
      </c>
      <c r="D14" s="58" t="s">
        <v>158</v>
      </c>
      <c r="E14" s="138" t="str">
        <f>IF($E$7&lt;&gt;"Vybudování a provoz dětské skupiny","",IF($D$3="","",$D$3))</f>
        <v/>
      </c>
      <c r="F14" s="142" t="str">
        <f>IF($E$14="","",IF($F$7="Plátce",'přehled jednotek'!$I$2,'přehled jednotek'!$H$2))</f>
        <v/>
      </c>
      <c r="G14" s="144">
        <f>IF($E$14="",0,$E$14*$F$14)</f>
        <v>0</v>
      </c>
      <c r="H14" s="83"/>
      <c r="I14" s="25"/>
      <c r="J14" s="72"/>
      <c r="K14" s="25"/>
    </row>
    <row customFormat="1" ht="15" r="15" s="156" spans="1:27" thickBot="1" x14ac:dyDescent="0.4">
      <c r="A15" s="25"/>
      <c r="B15" s="25"/>
      <c r="C15" s="140" t="s">
        <v>159</v>
      </c>
      <c r="D15" s="141" t="s">
        <v>158</v>
      </c>
      <c r="E15" s="139" t="str">
        <f>IF($E$7&lt;&gt;"Transformace a provoz dětské skupiny","",IF($D$3="","",$D$3))</f>
        <v/>
      </c>
      <c r="F15" s="143" t="str">
        <f>IF($E$15="","",IF($F$7="Plátce",'přehled jednotek'!$I$4,'přehled jednotek'!$H$4))</f>
        <v/>
      </c>
      <c r="G15" s="145">
        <f>IF($E$15="",0,$E$15*$F$15)</f>
        <v>0</v>
      </c>
      <c r="H15" s="83"/>
      <c r="I15" s="25"/>
      <c r="J15" s="72"/>
      <c r="K15" s="25"/>
    </row>
    <row customFormat="1" customHeight="1" ht="15.75" r="16" s="156" spans="1:27" thickTop="1" x14ac:dyDescent="0.35">
      <c r="A16" s="25"/>
      <c r="B16" s="25"/>
      <c r="C16" s="58" t="s">
        <v>41</v>
      </c>
      <c r="D16" s="58" t="s">
        <v>40</v>
      </c>
      <c r="E16" s="136" t="str">
        <f>IF($D$3="","",IF(OR($E$3=2,$E$3=3,$E$3=4,$E$3=5,$E$3=6),75*$D$3,""))</f>
        <v/>
      </c>
      <c r="F16" s="137" t="str">
        <f>IF($E$16="","",'přehled jednotek'!$I$6)</f>
        <v/>
      </c>
      <c r="G16" s="137">
        <f ref="G16:G21" si="0" t="shared">IF($E16="",0,$E16*$F16)</f>
        <v>0</v>
      </c>
      <c r="H16" s="84"/>
      <c r="I16" s="25"/>
      <c r="J16" s="25"/>
      <c r="K16" s="25"/>
    </row>
    <row customFormat="1" customHeight="1" ht="15.75" r="17" s="156" spans="1:11" x14ac:dyDescent="0.35">
      <c r="A17" s="25"/>
      <c r="B17" s="25"/>
      <c r="C17" s="58" t="s">
        <v>42</v>
      </c>
      <c r="D17" s="59" t="s">
        <v>40</v>
      </c>
      <c r="E17" s="60" t="str">
        <f>IF($D$3="","",IF(OR($E$3=2,$E$3=3,$E$3=4,$E$3=5,$E$3=6),75*$D$3,""))</f>
        <v/>
      </c>
      <c r="F17" s="111" t="str">
        <f>IF($E$17="","",'přehled jednotek'!$I$6)</f>
        <v/>
      </c>
      <c r="G17" s="111">
        <f si="0" t="shared"/>
        <v>0</v>
      </c>
      <c r="H17" s="84"/>
      <c r="I17" s="25"/>
      <c r="J17" s="25"/>
      <c r="K17" s="25"/>
    </row>
    <row customFormat="1" customHeight="1" ht="15.75" r="18" s="156" spans="1:11" x14ac:dyDescent="0.35">
      <c r="A18" s="25"/>
      <c r="B18" s="25"/>
      <c r="C18" s="58" t="s">
        <v>43</v>
      </c>
      <c r="D18" s="59" t="s">
        <v>40</v>
      </c>
      <c r="E18" s="60" t="str">
        <f>IF($D$3="","",IF(OR($E$3=3,$E$3=4,$E$3=5,$E$3=6),75*$D$3,""))</f>
        <v/>
      </c>
      <c r="F18" s="111" t="str">
        <f>IF($E$18="","",'přehled jednotek'!$I$6)</f>
        <v/>
      </c>
      <c r="G18" s="111">
        <f si="0" t="shared"/>
        <v>0</v>
      </c>
      <c r="H18" s="84"/>
      <c r="I18" s="25"/>
      <c r="J18" s="25"/>
      <c r="K18" s="25"/>
    </row>
    <row customFormat="1" customHeight="1" ht="15.75" r="19" s="156" spans="1:11" x14ac:dyDescent="0.35">
      <c r="A19" s="25"/>
      <c r="B19" s="25"/>
      <c r="C19" s="58" t="s">
        <v>44</v>
      </c>
      <c r="D19" s="59" t="s">
        <v>40</v>
      </c>
      <c r="E19" s="60" t="str">
        <f>IF($D$3="","",IF(OR($E$3=4,$E$3=5,$E$3=6),75*$D$3,""))</f>
        <v/>
      </c>
      <c r="F19" s="111" t="str">
        <f>IF($E$19="","",'přehled jednotek'!$I$6)</f>
        <v/>
      </c>
      <c r="G19" s="111">
        <f si="0" t="shared"/>
        <v>0</v>
      </c>
      <c r="H19" s="84"/>
      <c r="I19" s="25"/>
      <c r="J19" s="25"/>
      <c r="K19" s="25"/>
    </row>
    <row customFormat="1" customHeight="1" ht="15.75" r="20" s="156" spans="1:11" x14ac:dyDescent="0.35">
      <c r="A20" s="25"/>
      <c r="B20" s="25"/>
      <c r="C20" s="58" t="s">
        <v>137</v>
      </c>
      <c r="D20" s="59" t="s">
        <v>40</v>
      </c>
      <c r="E20" s="60" t="str">
        <f>IF($D$3="","",IF(OR($E$3=5,$E$3=6),75*$D$3,""))</f>
        <v/>
      </c>
      <c r="F20" s="111" t="str">
        <f>IF($E$20="","",'přehled jednotek'!$I$6)</f>
        <v/>
      </c>
      <c r="G20" s="111">
        <f si="0" t="shared"/>
        <v>0</v>
      </c>
      <c r="H20" s="84"/>
      <c r="I20" s="25"/>
      <c r="J20" s="25"/>
      <c r="K20" s="25"/>
    </row>
    <row customFormat="1" customHeight="1" ht="15.75" r="21" s="156" spans="1:11" x14ac:dyDescent="0.35">
      <c r="A21" s="25"/>
      <c r="B21" s="25"/>
      <c r="C21" s="59" t="s">
        <v>138</v>
      </c>
      <c r="D21" s="59" t="s">
        <v>40</v>
      </c>
      <c r="E21" s="60" t="str">
        <f>IF($D$3="","",IF(OR($E$3=6),75*$D$3,""))</f>
        <v/>
      </c>
      <c r="F21" s="111" t="str">
        <f>IF($E$21="","",'přehled jednotek'!$I$6)</f>
        <v/>
      </c>
      <c r="G21" s="111">
        <f si="0" t="shared"/>
        <v>0</v>
      </c>
      <c r="H21" s="85"/>
      <c r="I21" s="25"/>
      <c r="J21" s="25"/>
      <c r="K21" s="25"/>
    </row>
    <row customFormat="1" customHeight="1" ht="15.75" r="22" s="156" spans="1:11" x14ac:dyDescent="0.35">
      <c r="A22" s="25"/>
      <c r="B22" s="25"/>
      <c r="C22" s="59" t="s">
        <v>45</v>
      </c>
      <c r="D22" s="59" t="s">
        <v>49</v>
      </c>
      <c r="E22" s="60" t="str">
        <f>IF($D$3="","",IF($F$3="Ne","",IF(OR($E$3=2,$E$3=3,$E$3=4,$E$3=5,$E$3=6),75*$D$3,"")))</f>
        <v/>
      </c>
      <c r="F22" s="112" t="str">
        <f>IF($D$3="","",IF($F$3="Ano",'přehled jednotek'!$I$7,0))</f>
        <v/>
      </c>
      <c r="G22" s="111">
        <f ref="G22:G27" si="1" t="shared">IF($E22="",0,$E22*$F22)</f>
        <v>0</v>
      </c>
      <c r="H22" s="85"/>
      <c r="I22" s="25"/>
      <c r="J22" s="25"/>
      <c r="K22" s="25"/>
    </row>
    <row customFormat="1" customHeight="1" ht="15.75" r="23" s="156" spans="1:11" x14ac:dyDescent="0.35">
      <c r="A23" s="25"/>
      <c r="B23" s="25"/>
      <c r="C23" s="59" t="s">
        <v>47</v>
      </c>
      <c r="D23" s="59" t="s">
        <v>49</v>
      </c>
      <c r="E23" s="60" t="str">
        <f>IF($D$3="","",IF($F$3="Ne","",IF(OR($E$3=2,$E$3=3,$E$3=4,$E$3=5,$E$3=6),75*$D$3,"")))</f>
        <v/>
      </c>
      <c r="F23" s="112" t="str">
        <f>IF($D$3="","",IF($F$3="Ano",'přehled jednotek'!$I$7,0))</f>
        <v/>
      </c>
      <c r="G23" s="111">
        <f si="1" t="shared"/>
        <v>0</v>
      </c>
      <c r="H23" s="85"/>
      <c r="I23" s="25"/>
      <c r="J23" s="25"/>
      <c r="K23" s="25"/>
    </row>
    <row customFormat="1" customHeight="1" ht="15.75" r="24" s="156" spans="1:11" x14ac:dyDescent="0.35">
      <c r="A24" s="25"/>
      <c r="B24" s="25"/>
      <c r="C24" s="59" t="s">
        <v>46</v>
      </c>
      <c r="D24" s="59" t="s">
        <v>49</v>
      </c>
      <c r="E24" s="60" t="str">
        <f>IF($D$3="","",IF($F$3="Ne","",IF(OR($E$3=3,$E$3=4,$E$3=5,$E$3=6),75*$D$3,"")))</f>
        <v/>
      </c>
      <c r="F24" s="112" t="str">
        <f>IF($D$3="","",IF($F$3="Ano",'přehled jednotek'!$I$7,0))</f>
        <v/>
      </c>
      <c r="G24" s="111">
        <f si="1" t="shared"/>
        <v>0</v>
      </c>
      <c r="H24" s="85"/>
      <c r="I24" s="25"/>
      <c r="J24" s="25"/>
      <c r="K24" s="25"/>
    </row>
    <row customFormat="1" customHeight="1" ht="15.75" r="25" s="156" spans="1:11" x14ac:dyDescent="0.35">
      <c r="A25" s="25"/>
      <c r="B25" s="25"/>
      <c r="C25" s="59" t="s">
        <v>48</v>
      </c>
      <c r="D25" s="59" t="s">
        <v>49</v>
      </c>
      <c r="E25" s="60" t="str">
        <f>IF($D$3="","",IF($F$3="Ne","",IF(OR($E$3=4,$E$3=5,$E$3=6),75*$D$3,"")))</f>
        <v/>
      </c>
      <c r="F25" s="112" t="str">
        <f>IF($D$3="","",IF($F$3="Ano",'přehled jednotek'!$I$7,0))</f>
        <v/>
      </c>
      <c r="G25" s="111">
        <f si="1" t="shared"/>
        <v>0</v>
      </c>
      <c r="H25" s="85"/>
      <c r="I25" s="25"/>
      <c r="J25" s="25"/>
      <c r="K25" s="25"/>
    </row>
    <row customFormat="1" customHeight="1" ht="15.75" r="26" s="156" spans="1:11" x14ac:dyDescent="0.35">
      <c r="A26" s="25"/>
      <c r="B26" s="25"/>
      <c r="C26" s="59" t="s">
        <v>139</v>
      </c>
      <c r="D26" s="59" t="s">
        <v>49</v>
      </c>
      <c r="E26" s="60" t="str">
        <f>IF($D$3="","",IF($F$3="Ne","",IF(OR($E$3=5,$E$3=6),75*$D$3,"")))</f>
        <v/>
      </c>
      <c r="F26" s="112" t="str">
        <f>IF($D$3="","",IF($F$3="Ano",'přehled jednotek'!$I$7,0))</f>
        <v/>
      </c>
      <c r="G26" s="111">
        <f si="1" t="shared"/>
        <v>0</v>
      </c>
      <c r="H26" s="85"/>
      <c r="I26" s="25"/>
      <c r="J26" s="25"/>
      <c r="K26" s="25"/>
    </row>
    <row customFormat="1" customHeight="1" ht="15.75" r="27" s="156" spans="1:11" x14ac:dyDescent="0.35">
      <c r="A27" s="25"/>
      <c r="B27" s="25"/>
      <c r="C27" s="59" t="s">
        <v>140</v>
      </c>
      <c r="D27" s="59" t="s">
        <v>49</v>
      </c>
      <c r="E27" s="60" t="str">
        <f>IF($D$3="","",IF($F$3="Ne","",IF(OR($E$3=6),75*$D$3,"")))</f>
        <v/>
      </c>
      <c r="F27" s="112" t="str">
        <f>IF($D$3="","",IF($F$3="Ano",'přehled jednotek'!$I$7,0))</f>
        <v/>
      </c>
      <c r="G27" s="111">
        <f si="1" t="shared"/>
        <v>0</v>
      </c>
      <c r="H27" s="85"/>
      <c r="I27" s="25"/>
      <c r="J27" s="25"/>
      <c r="K27" s="25"/>
    </row>
    <row customFormat="1" customHeight="1" ht="15.75" r="28" s="156" spans="1:11" x14ac:dyDescent="0.35">
      <c r="A28" s="25"/>
      <c r="B28" s="25"/>
      <c r="C28" s="59" t="s">
        <v>112</v>
      </c>
      <c r="D28" s="59" t="s">
        <v>39</v>
      </c>
      <c r="E28" s="60" t="str">
        <f>IF(OR($G$3="",$G$3="Ne"),"",IF($G$3="Ano",IF($H$3="","",$H$3)))</f>
        <v/>
      </c>
      <c r="F28" s="111" t="str">
        <f>IF(OR($E$28="",$E$28=0),"",IF($G$3="Ano",'přehled jednotek'!$I$8,0))</f>
        <v/>
      </c>
      <c r="G28" s="111">
        <f>IF($E$28="",0,$E$28*$F$28)</f>
        <v>0</v>
      </c>
      <c r="H28" s="85"/>
      <c r="I28" s="25"/>
      <c r="J28" s="25"/>
      <c r="K28" s="25"/>
    </row>
    <row customFormat="1" customHeight="1" ht="15.75" r="29" s="156" spans="1:11" x14ac:dyDescent="0.35">
      <c r="A29" s="25"/>
      <c r="B29" s="25"/>
      <c r="C29" s="121" t="s">
        <v>143</v>
      </c>
      <c r="D29" s="178"/>
      <c r="E29" s="178"/>
      <c r="F29" s="179"/>
      <c r="G29" s="155" t="str">
        <f>IF($D$3="","",SUM($G$14:$G$28))</f>
        <v/>
      </c>
      <c r="H29" s="85"/>
      <c r="I29" s="103"/>
      <c r="J29" s="25"/>
      <c r="K29" s="25"/>
    </row>
    <row customFormat="1" ht="29" r="30" s="156" spans="1:11" x14ac:dyDescent="0.35">
      <c r="A30" s="25"/>
      <c r="B30" s="25"/>
      <c r="C30" s="89" t="s">
        <v>95</v>
      </c>
      <c r="D30" s="90" t="s">
        <v>94</v>
      </c>
      <c r="E30" s="91"/>
      <c r="F30" s="118" t="str">
        <f>IF($D$3="","",IF($B$3="Praha","",IF(MID(C3,1,2)="Or",spolufinancování!$D$11,IF(MID(C3,1,2)="Pr",spolufinancování!$D$12,IF(MID(C3,1,2)="Úz",spolufinancování!$D$13,IF(MID(C3,1,2)="So",spolufinancování!$D$15,IF(MID(C3,1,2)="Os",spolufinancování!$D$17,IF(MID(C3,1,2)="Ve",spolufinancování!$D$14))))))))</f>
        <v/>
      </c>
      <c r="G30" s="113" t="str">
        <f>IF($D$3="","",IF($F$30="",0,$F$30*$G$29))</f>
        <v/>
      </c>
      <c r="H30" s="86"/>
      <c r="I30" s="68"/>
      <c r="J30" s="25"/>
      <c r="K30" s="25"/>
    </row>
    <row customFormat="1" r="31" s="156" spans="1:11" x14ac:dyDescent="0.35">
      <c r="A31" s="25"/>
      <c r="B31" s="25"/>
      <c r="C31" s="124" t="s">
        <v>93</v>
      </c>
      <c r="D31" s="125" t="s">
        <v>94</v>
      </c>
      <c r="E31" s="126"/>
      <c r="F31" s="123" t="str">
        <f>IF($D$3="","",IF(B3&lt;&gt;"Praha","0%",IF(MID(C3,1,2)="Or",spolufinancování!$D$19,IF(MID(C3,1,2)="Pr",spolufinancování!$D$20,IF(MID(C3,1,2)="Úz","0",IF(MID(C3,1,2)="So",spolufinancování!$D$23,IF(MID(C3,1,2)="Os",spolufinancování!$D$25,IF(MID(C3,1,2)="Ve",spolufinancování!$D$22))))))))</f>
        <v/>
      </c>
      <c r="G31" s="114" t="str">
        <f>IF($D$3="","",IF($F$31="NELZE PRO PRAHU!","",IF(F31="","",$F$31*$G$29)))</f>
        <v/>
      </c>
      <c r="H31" s="88"/>
      <c r="I31" s="25"/>
      <c r="J31" s="25"/>
      <c r="K31" s="25"/>
    </row>
    <row customFormat="1" r="32" s="156" spans="1:11" x14ac:dyDescent="0.35">
      <c r="A32" s="25"/>
      <c r="B32" s="25"/>
      <c r="C32" s="92" t="s">
        <v>124</v>
      </c>
      <c r="D32" s="93"/>
      <c r="E32" s="94"/>
      <c r="F32" s="119" t="str">
        <f>IF(G29="","",G32/G29)</f>
        <v/>
      </c>
      <c r="G32" s="115" t="str">
        <f>IF(G29="","",IF(B3="Praha",IF(F31=50%,G31,IF(F31="",G29*0.5,G29*0.5)),G29*0.85))</f>
        <v/>
      </c>
      <c r="H32" s="88"/>
      <c r="I32" s="25"/>
      <c r="J32" s="25"/>
      <c r="K32" s="25"/>
    </row>
    <row customFormat="1" ht="15" r="33" s="156" spans="1:11" thickBot="1" x14ac:dyDescent="0.4">
      <c r="A33" s="25"/>
      <c r="B33" s="25"/>
      <c r="C33" s="95" t="s">
        <v>125</v>
      </c>
      <c r="D33" s="96"/>
      <c r="E33" s="97"/>
      <c r="F33" s="120" t="str">
        <f>IF(G29="","",G33/G29)</f>
        <v/>
      </c>
      <c r="G33" s="116" t="str">
        <f>IF(G29="","",IF(OR(F31="0%",F31="NELZE PRO PRAHU!"),G29-G30-G32,G29-G31-G32))</f>
        <v/>
      </c>
      <c r="H33" s="88"/>
      <c r="I33" s="122"/>
      <c r="J33" s="25"/>
      <c r="K33" s="25"/>
    </row>
    <row customFormat="1" ht="30" r="34" s="156" spans="1:11" thickBot="1" thickTop="1" x14ac:dyDescent="0.4">
      <c r="A34" s="25"/>
      <c r="B34" s="25"/>
      <c r="C34" s="98" t="s">
        <v>141</v>
      </c>
      <c r="D34" s="99"/>
      <c r="E34" s="100"/>
      <c r="F34" s="101"/>
      <c r="G34" s="117" t="str">
        <f>IF('kalkulačka projektu'!$D$3="","",IF(MID($E$7,1,2)="Tr",(data!$C$10)+G15,IF(MID($E$7,1,2)="Vy",(data!$C$10)+G14,data!$C$10)))</f>
        <v/>
      </c>
      <c r="H34" s="86"/>
      <c r="I34" s="25"/>
      <c r="J34" s="25"/>
      <c r="K34" s="25"/>
    </row>
    <row customFormat="1" customHeight="1" ht="25.5" r="35" s="156" spans="1:11" thickBot="1" thickTop="1" x14ac:dyDescent="0.4">
      <c r="A35" s="25"/>
      <c r="B35" s="25"/>
      <c r="C35" s="61" t="s">
        <v>142</v>
      </c>
      <c r="D35" s="62"/>
      <c r="E35" s="63"/>
      <c r="F35" s="64"/>
      <c r="G35" s="104" t="str">
        <f>IF($D$3="","",IF($F$31="NELZE PRO PRAHU!","--",IF($B$3="Praha",$G$29-$G$31,$G$29-$G$30)))</f>
        <v/>
      </c>
      <c r="H35" s="87"/>
      <c r="I35" s="25"/>
      <c r="J35" s="25"/>
      <c r="K35" s="25"/>
    </row>
    <row customFormat="1" customHeight="1" ht="7.5" r="36" s="156" spans="1:11" thickTop="1" x14ac:dyDescent="0.35">
      <c r="A36" s="25"/>
      <c r="B36" s="25"/>
      <c r="C36" s="51"/>
      <c r="D36" s="52"/>
      <c r="E36" s="53"/>
      <c r="F36" s="54"/>
      <c r="G36" s="55"/>
      <c r="H36" s="76"/>
      <c r="I36" s="25"/>
      <c r="J36" s="25"/>
      <c r="K36" s="25"/>
    </row>
    <row customFormat="1" customHeight="1" ht="3.75" r="37" s="156" spans="1:11" x14ac:dyDescent="0.35">
      <c r="A37" s="25"/>
      <c r="B37" s="25"/>
      <c r="C37" s="25"/>
      <c r="D37" s="25"/>
      <c r="E37" s="25"/>
      <c r="F37" s="25"/>
      <c r="G37" s="25"/>
      <c r="H37" s="77"/>
      <c r="I37" s="25"/>
      <c r="J37" s="25"/>
      <c r="K37" s="25"/>
    </row>
    <row customFormat="1" ht="18.5" r="38" s="156" spans="1:11" x14ac:dyDescent="0.45">
      <c r="A38" s="25"/>
      <c r="B38" s="25"/>
      <c r="C38" s="50" t="s">
        <v>111</v>
      </c>
      <c r="D38" s="25"/>
      <c r="E38" s="25"/>
      <c r="F38" s="25"/>
      <c r="G38" s="25"/>
      <c r="H38" s="77"/>
      <c r="I38" s="25"/>
      <c r="J38" s="25"/>
      <c r="K38" s="25"/>
    </row>
    <row customFormat="1" customHeight="1" ht="6" r="39" s="156" spans="1:11" thickBot="1" x14ac:dyDescent="0.5">
      <c r="A39" s="25"/>
      <c r="B39" s="25"/>
      <c r="C39" s="24"/>
      <c r="D39" s="25"/>
      <c r="E39" s="25"/>
      <c r="F39" s="25"/>
      <c r="G39" s="25"/>
      <c r="H39" s="77"/>
      <c r="I39" s="25"/>
      <c r="J39" s="25"/>
      <c r="K39" s="25"/>
    </row>
    <row customFormat="1" customHeight="1" ht="42" r="40" s="156" spans="1:11" thickTop="1" x14ac:dyDescent="0.35">
      <c r="A40" s="25"/>
      <c r="B40" s="25"/>
      <c r="C40" s="75" t="s">
        <v>121</v>
      </c>
      <c r="D40" s="142" t="e">
        <f>IF($B$3="Praha",($G$14+$G$15+$G$16+$G$22+$G$28)*(1-$F$31),($G$14+$G$15+$G$16+$G$22+$G$28)*(1-$F$30))</f>
        <v>#VALUE!</v>
      </c>
      <c r="E40" s="172" t="str">
        <f>IF($D$3="","",IF($F$3="Ano",IF($G$3="Ano","Záloha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40" s="173"/>
      <c r="G40" s="174"/>
      <c r="H40" s="78"/>
      <c r="I40" s="25"/>
      <c r="J40" s="25"/>
      <c r="K40" s="25"/>
    </row>
    <row customFormat="1" customHeight="1" ht="42" r="41" s="156" spans="1:11" x14ac:dyDescent="0.35">
      <c r="A41" s="25"/>
      <c r="B41" s="25"/>
      <c r="C41" s="69" t="s">
        <v>100</v>
      </c>
      <c r="D41" s="146" t="e">
        <f>IF(D42="","Zadejte % obsazenosti zařízení péče o děti v šedém poli",IF(AND($D$3="",$D$42=""),"",IF($B$3="Praha",$D$3*$D$43*$F$16+$D$3*$D$43*$F$22-($D$3*$D$43*$F$16+$D$3*$D$43*$F$22)*$F$31,$D$3*$D$43*$F$16+$D$3*$D$43*$F$22-($D$3*$D$43*$F$16+$D$3*$D$43*$F$22)*$F$30)))</f>
        <v>#VALUE!</v>
      </c>
      <c r="E41" s="175" t="str">
        <f>IF($D$3="","","Záloha obsahuje jednotky na provoz v závislosti na obsazenosti zařízení v minulém monitorovacím období.")</f>
        <v/>
      </c>
      <c r="F41" s="176"/>
      <c r="G41" s="177"/>
      <c r="H41" s="79"/>
      <c r="I41" s="105"/>
      <c r="J41" s="25"/>
      <c r="K41" s="25"/>
    </row>
    <row customFormat="1" customHeight="1" ht="42" r="42" s="156" spans="1:11" thickBot="1" x14ac:dyDescent="0.4">
      <c r="A42" s="25"/>
      <c r="B42" s="25"/>
      <c r="C42" s="67" t="s">
        <v>117</v>
      </c>
      <c r="D42" s="157">
        <v>0.75</v>
      </c>
      <c r="E42" s="200" t="s">
        <v>116</v>
      </c>
      <c r="F42" s="201"/>
      <c r="G42" s="202"/>
      <c r="H42" s="80"/>
      <c r="I42" s="68"/>
      <c r="J42" s="25"/>
      <c r="K42" s="25"/>
    </row>
    <row customFormat="1" customHeight="1" ht="42" r="43" s="156" spans="1:11" thickBot="1" thickTop="1" x14ac:dyDescent="0.4">
      <c r="A43" s="25"/>
      <c r="B43" s="25"/>
      <c r="C43" s="67" t="s">
        <v>113</v>
      </c>
      <c r="D43" s="70">
        <f>IF($D$42="","",IF($D$42&lt;0.2,0,IF($D$42&gt;=0.75,75,$D$42*100)))</f>
        <v>75</v>
      </c>
      <c r="E43" s="203" t="str">
        <f>IF($D$42="","",IF($D$42&lt;0.2,"Obsazenost je menší než 20%, pro výpočet se bere hodnota 0!",IF($D$42&gt;=0.75,"Obsazenost je větší nebo rovna 75%, pro výpočet se bere hodnota 100.","Obsazenost je v rozmezí 20 - 75%, pro výpočet se bere skutečná dosažená hodnota obsazenosti.")))</f>
        <v>Obsazenost je větší nebo rovna 75%, pro výpočet se bere hodnota 100.</v>
      </c>
      <c r="F43" s="204"/>
      <c r="G43" s="205"/>
      <c r="H43" s="81"/>
      <c r="I43" s="25"/>
      <c r="J43" s="25"/>
      <c r="K43" s="25"/>
    </row>
    <row customFormat="1" ht="15" r="44" s="156" spans="1:11" thickTop="1" x14ac:dyDescent="0.35">
      <c r="A44" s="25"/>
      <c r="B44" s="25"/>
      <c r="C44" s="71" t="s">
        <v>98</v>
      </c>
      <c r="D44" s="147" t="e">
        <f>IF(AND($D$3="",$D$42=""),"",IF($B$3="Praha",$D$3*$D$43*$F$16+$D$3*$D$43*$F$22-($D$3*$D$43*$F$16+$D$3*$D$43*$F$22)*$F$31,$D$3*$D$43*$F$16+$D$3*$D$43*$F$22-($D$3*$D$43*$F$16+$D$3*$D$43*$F$22)*$F$30))</f>
        <v>#VALUE!</v>
      </c>
      <c r="E44" s="194"/>
      <c r="F44" s="195"/>
      <c r="G44" s="196"/>
      <c r="H44" s="82"/>
      <c r="I44" s="68"/>
      <c r="J44" s="25"/>
      <c r="K44" s="25"/>
    </row>
    <row customFormat="1" customHeight="1" ht="54" r="45" s="156" spans="1:11" thickBot="1" x14ac:dyDescent="0.4">
      <c r="A45" s="25"/>
      <c r="B45" s="25"/>
      <c r="C45" s="74" t="s">
        <v>99</v>
      </c>
      <c r="D45" s="148" t="e">
        <f>IF($D$44="","",$D$40-$D$44)</f>
        <v>#VALUE!</v>
      </c>
      <c r="E45" s="197" t="e">
        <f>IF($D$45=0,"",IF($D$45="","",IF($D$45=$G$28,"Částku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45" s="198"/>
      <c r="G45" s="199"/>
      <c r="H45" s="81"/>
      <c r="I45" s="68"/>
      <c r="J45" s="25"/>
      <c r="K45" s="25"/>
    </row>
    <row customFormat="1" ht="15" r="46" s="156" spans="1:11" thickTop="1" x14ac:dyDescent="0.35">
      <c r="A46" s="25"/>
      <c r="B46" s="25"/>
      <c r="C46" s="25"/>
      <c r="I46" s="158"/>
    </row>
    <row r="48" spans="1:11" x14ac:dyDescent="0.35">
      <c r="C48" s="66"/>
    </row>
    <row r="50" spans="4:4" x14ac:dyDescent="0.35">
      <c r="D50" s="73"/>
    </row>
  </sheetData>
  <sheetProtection algorithmName="SHA-512" autoFilter="0" deleteColumns="0" deleteRows="0" formatCells="0" formatColumns="0" formatRows="0" hashValue="CsjxfG+u4O0F6I7TZqEyvrEf70Xc/RB0x7WKdHGEckkPs1ZWLbvVqpkZbXhjwV5uThruYhteMO4oVUxgsrUhJA==" insertColumns="0" insertHyperlinks="0" insertRows="0" pivotTables="0" saltValue="ZzLgi7/AQzY27uX15SF1tQ==" sheet="1" sort="0" spinCount="100000"/>
  <protectedRanges>
    <protectedRange name="Oblast2" sqref="D43"/>
    <protectedRange name="Oblast1" sqref="H6:I9 F9 B6:E9 F6:F7 B2:I5"/>
    <protectedRange name="Oblast1_1" sqref="G6:G9"/>
  </protectedRanges>
  <customSheetViews>
    <customSheetView guid="{A594C90E-2FDA-4253-A15F-911FD0508768}" topLeftCell="B1">
      <selection activeCell="G19" sqref="G19"/>
      <pageMargins bottom="0.78740157499999996" footer="0.3" header="0.3" left="0.7" right="0.7" top="0.78740157499999996"/>
      <pageSetup horizontalDpi="300" orientation="portrait" paperSize="9" r:id="rId1" verticalDpi="300"/>
    </customSheetView>
  </customSheetViews>
  <mergeCells count="16">
    <mergeCell ref="H3:H4"/>
    <mergeCell ref="E44:G44"/>
    <mergeCell ref="E45:G45"/>
    <mergeCell ref="E42:G42"/>
    <mergeCell ref="E43:G43"/>
    <mergeCell ref="B3:B4"/>
    <mergeCell ref="E40:G40"/>
    <mergeCell ref="E41:G41"/>
    <mergeCell ref="D29:F29"/>
    <mergeCell ref="C3:C4"/>
    <mergeCell ref="D3:D4"/>
    <mergeCell ref="E3:E4"/>
    <mergeCell ref="F3:F4"/>
    <mergeCell ref="G3:G4"/>
    <mergeCell ref="E7:E9"/>
    <mergeCell ref="F7:F9"/>
  </mergeCells>
  <dataValidations count="8" xWindow="271" yWindow="284">
    <dataValidation allowBlank="1" showErrorMessage="1" showInputMessage="1" sqref="F3" type="list" xr:uid="{00000000-0002-0000-0000-000001000000}">
      <formula1>nájem</formula1>
    </dataValidation>
    <dataValidation allowBlank="1" showErrorMessage="1" showInputMessage="1" sqref="G3" type="list" xr:uid="{00000000-0002-0000-0000-000002000000}">
      <formula1>rekvalifikace</formula1>
    </dataValidation>
    <dataValidation showErrorMessage="1" showInputMessage="1" sqref="B3:B4" type="list" xr:uid="{00000000-0002-0000-0000-000003000000}">
      <formula1>území</formula1>
    </dataValidation>
    <dataValidation allowBlank="1" showErrorMessage="1" showInputMessage="1" sqref="H3:H4" type="list" xr:uid="{00000000-0002-0000-0000-000004000000}">
      <formula1>počet_pečujících_osob</formula1>
    </dataValidation>
    <dataValidation allowBlank="1" operator="equal" showErrorMessage="1" showInputMessage="1" sqref="E3:E4" type="list" xr:uid="{00000000-0002-0000-0000-000005000000}">
      <formula1>$AA$1:$AA$2</formula1>
    </dataValidation>
    <dataValidation allowBlank="1" showErrorMessage="1" showInputMessage="1" sqref="F7" type="list" xr:uid="{00000000-0002-0000-0000-000007000000}">
      <formula1>DPH</formula1>
    </dataValidation>
    <dataValidation showErrorMessage="1" showInputMessage="1" sqref="E7:E9" type="list" xr:uid="{FDCBFF37-14C7-40DF-BC97-D26743EC1962}">
      <formula1>$Y$1:$Y$3</formula1>
    </dataValidation>
    <dataValidation showErrorMessage="1" showInputMessage="1" sqref="C3:C4" type="list" xr:uid="{00000000-0002-0000-0000-000000000000}">
      <formula1>$Z$1:$Z$5</formula1>
    </dataValidation>
  </dataValidations>
  <pageMargins bottom="0.78740157499999996" footer="0.3" header="0.3" left="0.7" right="0.7" top="0.78740157499999996"/>
  <pageSetup horizontalDpi="300" orientation="portrait" paperSize="9" r:id="rId2" verticalDpi="300"/>
  <extLst>
    <ext xmlns:x14="http://schemas.microsoft.com/office/spreadsheetml/2009/9/main" uri="{CCE6A557-97BC-4b89-ADB6-D9C93CAAB3DF}">
      <x14:dataValidations xmlns:xm="http://schemas.microsoft.com/office/excel/2006/main" count="1" xWindow="271" yWindow="284">
        <x14:dataValidation allowBlank="1" showErrorMessage="1" showInputMessage="1" type="list" xr:uid="{00000000-0002-0000-0000-000008000000}">
          <x14:formula1>
            <xm:f>data!$L$2:$L$22</xm:f>
          </x14:formula1>
          <xm:sqref>D3:D4</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
  <sheetViews>
    <sheetView workbookViewId="0" zoomScale="70" zoomScaleNormal="70">
      <selection activeCell="H2" sqref="H2"/>
    </sheetView>
  </sheetViews>
  <sheetFormatPr defaultRowHeight="14.5" x14ac:dyDescent="0.35"/>
  <cols>
    <col min="1" max="1" customWidth="true" width="5.453125" collapsed="false"/>
    <col min="2" max="2" bestFit="true" customWidth="true" width="32.453125" collapsed="false"/>
    <col min="3" max="3" customWidth="true" style="1" width="31.0" collapsed="false"/>
    <col min="4" max="4" customWidth="true" style="1" width="31.453125" collapsed="false"/>
    <col min="5" max="5" customWidth="true" style="1" width="17.453125" collapsed="false"/>
    <col min="6" max="6" customWidth="true" style="1" width="33.54296875" collapsed="false"/>
    <col min="7" max="7" customWidth="true" width="27.54296875" collapsed="false"/>
    <col min="8" max="8" customWidth="true" width="11.81640625" collapsed="false"/>
    <col min="9" max="9" customWidth="true" width="13.0" collapsed="false"/>
  </cols>
  <sheetData>
    <row customHeight="1" ht="42.75" r="1" spans="1:10" x14ac:dyDescent="0.35">
      <c r="A1" s="27"/>
      <c r="B1" s="31" t="s">
        <v>0</v>
      </c>
      <c r="C1" s="32" t="s">
        <v>7</v>
      </c>
      <c r="D1" s="32" t="s">
        <v>13</v>
      </c>
      <c r="E1" s="32" t="s">
        <v>1</v>
      </c>
      <c r="F1" s="32" t="s">
        <v>2</v>
      </c>
      <c r="G1" s="31" t="s">
        <v>17</v>
      </c>
      <c r="H1" s="32" t="s">
        <v>55</v>
      </c>
      <c r="I1" s="33" t="s">
        <v>56</v>
      </c>
    </row>
    <row customHeight="1" ht="229.5" r="2" spans="1:10" x14ac:dyDescent="0.6">
      <c r="A2" s="28">
        <v>1</v>
      </c>
      <c r="B2" s="34" t="s">
        <v>3</v>
      </c>
      <c r="C2" s="35" t="s">
        <v>11</v>
      </c>
      <c r="D2" s="35" t="s">
        <v>12</v>
      </c>
      <c r="E2" s="35" t="s">
        <v>103</v>
      </c>
      <c r="F2" s="35" t="s">
        <v>14</v>
      </c>
      <c r="G2" s="206" t="s">
        <v>18</v>
      </c>
      <c r="H2" s="36">
        <v>20544</v>
      </c>
      <c r="I2" s="37">
        <v>17451</v>
      </c>
      <c r="J2" s="49"/>
    </row>
    <row customHeight="1" ht="355.5" r="3" spans="1:10" x14ac:dyDescent="0.35">
      <c r="A3" s="28">
        <v>2</v>
      </c>
      <c r="B3" s="34" t="s">
        <v>4</v>
      </c>
      <c r="C3" s="35" t="s">
        <v>19</v>
      </c>
      <c r="D3" s="35" t="s">
        <v>15</v>
      </c>
      <c r="E3" s="35" t="s">
        <v>28</v>
      </c>
      <c r="F3" s="35" t="s">
        <v>16</v>
      </c>
      <c r="G3" s="206"/>
      <c r="H3" s="36"/>
      <c r="I3" s="37"/>
    </row>
    <row customHeight="1" ht="58.5" r="4" spans="1:10" x14ac:dyDescent="0.35">
      <c r="A4" s="28">
        <v>3</v>
      </c>
      <c r="B4" s="35" t="s">
        <v>5</v>
      </c>
      <c r="C4" s="206" t="s">
        <v>21</v>
      </c>
      <c r="D4" s="206" t="s">
        <v>20</v>
      </c>
      <c r="E4" s="35" t="s">
        <v>104</v>
      </c>
      <c r="F4" s="206" t="s">
        <v>22</v>
      </c>
      <c r="G4" s="206" t="s">
        <v>18</v>
      </c>
      <c r="H4" s="36">
        <v>9891</v>
      </c>
      <c r="I4" s="37">
        <v>8642</v>
      </c>
    </row>
    <row customHeight="1" ht="186.75" r="5" spans="1:10" x14ac:dyDescent="0.35">
      <c r="A5" s="28">
        <v>4</v>
      </c>
      <c r="B5" s="35" t="s">
        <v>6</v>
      </c>
      <c r="C5" s="206"/>
      <c r="D5" s="206"/>
      <c r="E5" s="35" t="s">
        <v>29</v>
      </c>
      <c r="F5" s="206"/>
      <c r="G5" s="206"/>
      <c r="H5" s="36"/>
      <c r="I5" s="37"/>
    </row>
    <row customFormat="1" customHeight="1" ht="409" r="6" s="4" spans="1:10" x14ac:dyDescent="0.3">
      <c r="A6" s="28">
        <v>5</v>
      </c>
      <c r="B6" s="34" t="s">
        <v>8</v>
      </c>
      <c r="C6" s="38" t="s">
        <v>24</v>
      </c>
      <c r="D6" s="29" t="s">
        <v>23</v>
      </c>
      <c r="E6" s="39" t="s">
        <v>105</v>
      </c>
      <c r="F6" s="40" t="s">
        <v>26</v>
      </c>
      <c r="G6" s="35" t="s">
        <v>25</v>
      </c>
      <c r="H6" s="41">
        <v>730</v>
      </c>
      <c r="I6" s="42">
        <v>730</v>
      </c>
    </row>
    <row customFormat="1" ht="186" r="7" s="4" spans="1:10" x14ac:dyDescent="0.3">
      <c r="A7" s="28">
        <v>6</v>
      </c>
      <c r="B7" s="34" t="s">
        <v>10</v>
      </c>
      <c r="C7" s="35" t="s">
        <v>27</v>
      </c>
      <c r="D7" s="35" t="s">
        <v>102</v>
      </c>
      <c r="E7" s="35" t="s">
        <v>106</v>
      </c>
      <c r="F7" s="35" t="s">
        <v>30</v>
      </c>
      <c r="G7" s="35" t="s">
        <v>31</v>
      </c>
      <c r="H7" s="36">
        <v>64</v>
      </c>
      <c r="I7" s="37">
        <v>64</v>
      </c>
    </row>
    <row customFormat="1" customHeight="1" ht="228.75" r="8" s="4" spans="1:10" thickBot="1" x14ac:dyDescent="0.35">
      <c r="A8" s="30">
        <v>7</v>
      </c>
      <c r="B8" s="43" t="s">
        <v>9</v>
      </c>
      <c r="C8" s="44" t="s">
        <v>35</v>
      </c>
      <c r="D8" s="44" t="s">
        <v>32</v>
      </c>
      <c r="E8" s="44" t="s">
        <v>34</v>
      </c>
      <c r="F8" s="44" t="s">
        <v>33</v>
      </c>
      <c r="G8" s="44" t="s">
        <v>36</v>
      </c>
      <c r="H8" s="45">
        <v>14760</v>
      </c>
      <c r="I8" s="46">
        <v>14760</v>
      </c>
    </row>
    <row r="9" spans="1:10" x14ac:dyDescent="0.35">
      <c r="C9" s="26"/>
      <c r="D9" s="26"/>
      <c r="E9" s="26"/>
      <c r="F9" s="26"/>
      <c r="G9" s="5"/>
    </row>
    <row r="10" spans="1:10" x14ac:dyDescent="0.35">
      <c r="C10" s="3"/>
    </row>
  </sheetData>
  <sheetProtection objects="1" password="D8EE" scenarios="1" selectLockedCells="1" selectUnlockedCells="1" sheet="1"/>
  <customSheetViews>
    <customSheetView fitToPage="1" guid="{A594C90E-2FDA-4253-A15F-911FD0508768}" scale="70" topLeftCell="A7">
      <selection activeCell="E10" sqref="D10:E10"/>
      <pageMargins bottom="0.78740157499999996" footer="0.3" header="0.3" left="0.7" right="0.7" top="0.78740157499999996"/>
      <pageSetup orientation="portrait" paperSize="9" r:id="rId1" scale="43"/>
    </customSheetView>
  </customSheetViews>
  <mergeCells count="5">
    <mergeCell ref="G2:G3"/>
    <mergeCell ref="G4:G5"/>
    <mergeCell ref="C4:C5"/>
    <mergeCell ref="D4:D5"/>
    <mergeCell ref="F4:F5"/>
  </mergeCells>
  <pageMargins bottom="0.78740157499999996" footer="0.3" header="0.3" left="0.7" right="0.7" top="0.78740157499999996"/>
  <pageSetup orientation="portrait" paperSize="9" r:id="rId2" scale="4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J32"/>
  <sheetViews>
    <sheetView topLeftCell="A10" workbookViewId="0"/>
  </sheetViews>
  <sheetFormatPr defaultRowHeight="14.5" x14ac:dyDescent="0.35"/>
  <cols>
    <col min="1" max="1" customWidth="true" width="37.54296875" collapsed="false"/>
    <col min="2" max="5" customWidth="true" width="15.54296875" collapsed="false"/>
  </cols>
  <sheetData>
    <row ht="15" r="7" spans="1:10" thickBot="1" x14ac:dyDescent="0.4"/>
    <row customHeight="1" ht="25" r="8" spans="1:10" thickBot="1" x14ac:dyDescent="0.4">
      <c r="A8" s="213" t="s">
        <v>74</v>
      </c>
      <c r="B8" s="214"/>
      <c r="C8" s="214"/>
      <c r="D8" s="214"/>
      <c r="E8" s="215"/>
      <c r="F8" s="6"/>
      <c r="G8" s="6"/>
      <c r="H8" s="6"/>
      <c r="I8" s="6"/>
      <c r="J8" s="6"/>
    </row>
    <row customHeight="1" ht="25" r="9" spans="1:10" x14ac:dyDescent="0.35">
      <c r="A9" s="216"/>
      <c r="B9" s="48" t="s">
        <v>61</v>
      </c>
      <c r="C9" s="210" t="s">
        <v>63</v>
      </c>
      <c r="D9" s="210"/>
      <c r="E9" s="211" t="s">
        <v>50</v>
      </c>
    </row>
    <row customHeight="1" ht="25" r="10" spans="1:10" thickBot="1" x14ac:dyDescent="0.4">
      <c r="A10" s="217"/>
      <c r="B10" s="47" t="s">
        <v>62</v>
      </c>
      <c r="C10" s="47" t="s">
        <v>64</v>
      </c>
      <c r="D10" s="47" t="s">
        <v>65</v>
      </c>
      <c r="E10" s="212"/>
    </row>
    <row customHeight="1" ht="35.15" r="11" spans="1:10" x14ac:dyDescent="0.35">
      <c r="A11" s="18" t="s">
        <v>60</v>
      </c>
      <c r="B11" s="19">
        <v>0.85</v>
      </c>
      <c r="C11" s="19">
        <v>0.15</v>
      </c>
      <c r="D11" s="19">
        <v>0</v>
      </c>
      <c r="E11" s="20">
        <v>1</v>
      </c>
      <c r="I11" s="10">
        <v>0</v>
      </c>
    </row>
    <row customHeight="1" ht="35.15" r="12" spans="1:10" x14ac:dyDescent="0.35">
      <c r="A12" s="9" t="s">
        <v>66</v>
      </c>
      <c r="B12" s="10">
        <v>0.85</v>
      </c>
      <c r="C12" s="10" t="s">
        <v>67</v>
      </c>
      <c r="D12" s="10">
        <v>0.05</v>
      </c>
      <c r="E12" s="11">
        <v>1</v>
      </c>
      <c r="I12" s="10" t="s">
        <v>68</v>
      </c>
    </row>
    <row customHeight="1" ht="35.15" r="13" spans="1:10" x14ac:dyDescent="0.35">
      <c r="A13" s="9" t="s">
        <v>69</v>
      </c>
      <c r="B13" s="10">
        <v>0.85</v>
      </c>
      <c r="C13" s="10" t="s">
        <v>67</v>
      </c>
      <c r="D13" s="10">
        <v>0.05</v>
      </c>
      <c r="E13" s="11">
        <v>1</v>
      </c>
      <c r="I13" s="10" t="s">
        <v>68</v>
      </c>
    </row>
    <row customHeight="1" ht="35.15" r="14" spans="1:10" x14ac:dyDescent="0.35">
      <c r="A14" s="9" t="s">
        <v>70</v>
      </c>
      <c r="B14" s="10">
        <v>0.85</v>
      </c>
      <c r="C14" s="10" t="s">
        <v>67</v>
      </c>
      <c r="D14" s="10">
        <v>0.05</v>
      </c>
      <c r="E14" s="11">
        <v>1</v>
      </c>
      <c r="I14" s="10" t="s">
        <v>68</v>
      </c>
    </row>
    <row customHeight="1" ht="35.15" r="15" spans="1:10" x14ac:dyDescent="0.35">
      <c r="A15" s="9" t="s">
        <v>71</v>
      </c>
      <c r="B15" s="10">
        <v>0.85</v>
      </c>
      <c r="C15" s="10">
        <v>0.1</v>
      </c>
      <c r="D15" s="10">
        <v>0</v>
      </c>
      <c r="E15" s="11">
        <v>1</v>
      </c>
      <c r="I15" s="10">
        <v>0.05</v>
      </c>
    </row>
    <row customHeight="1" ht="35.15" r="16" spans="1:10" x14ac:dyDescent="0.35">
      <c r="A16" s="9" t="s">
        <v>101</v>
      </c>
      <c r="B16" s="16">
        <v>0.85</v>
      </c>
      <c r="C16" s="16">
        <v>0.15</v>
      </c>
      <c r="D16" s="16">
        <v>0</v>
      </c>
      <c r="E16" s="17">
        <v>1</v>
      </c>
      <c r="I16" s="16"/>
    </row>
    <row customHeight="1" ht="35.15" r="17" spans="1:9" thickBot="1" x14ac:dyDescent="0.4">
      <c r="A17" s="15" t="s">
        <v>72</v>
      </c>
      <c r="B17" s="16">
        <v>0.85</v>
      </c>
      <c r="C17" s="16">
        <v>0</v>
      </c>
      <c r="D17" s="16">
        <v>0.15</v>
      </c>
      <c r="E17" s="17">
        <v>1</v>
      </c>
      <c r="I17" s="16" t="s">
        <v>73</v>
      </c>
    </row>
    <row customHeight="1" ht="25" r="18" spans="1:9" thickBot="1" x14ac:dyDescent="0.4">
      <c r="A18" s="207" t="s">
        <v>75</v>
      </c>
      <c r="B18" s="208"/>
      <c r="C18" s="208"/>
      <c r="D18" s="208"/>
      <c r="E18" s="209"/>
    </row>
    <row customHeight="1" ht="35.15" r="19" spans="1:9" x14ac:dyDescent="0.35">
      <c r="A19" s="18" t="s">
        <v>60</v>
      </c>
      <c r="B19" s="19">
        <v>0.5</v>
      </c>
      <c r="C19" s="19">
        <v>0.5</v>
      </c>
      <c r="D19" s="19">
        <v>0</v>
      </c>
      <c r="E19" s="20">
        <v>1</v>
      </c>
      <c r="I19" s="19">
        <v>0</v>
      </c>
    </row>
    <row customHeight="1" ht="35.15" r="20" spans="1:9" x14ac:dyDescent="0.35">
      <c r="A20" s="9" t="s">
        <v>66</v>
      </c>
      <c r="B20" s="10">
        <v>0.5</v>
      </c>
      <c r="C20" s="10" t="s">
        <v>76</v>
      </c>
      <c r="D20" s="10">
        <v>0.05</v>
      </c>
      <c r="E20" s="11">
        <v>1</v>
      </c>
      <c r="I20" s="10" t="s">
        <v>68</v>
      </c>
    </row>
    <row customHeight="1" ht="35.15" r="21" spans="1:9" x14ac:dyDescent="0.35">
      <c r="A21" s="9" t="s">
        <v>77</v>
      </c>
      <c r="B21" s="10">
        <v>0.5</v>
      </c>
      <c r="C21" s="10" t="s">
        <v>76</v>
      </c>
      <c r="D21" s="10">
        <v>0.05</v>
      </c>
      <c r="E21" s="11">
        <v>1</v>
      </c>
      <c r="I21" s="10" t="s">
        <v>68</v>
      </c>
    </row>
    <row customHeight="1" ht="35.15" r="22" spans="1:9" x14ac:dyDescent="0.35">
      <c r="A22" s="9" t="s">
        <v>70</v>
      </c>
      <c r="B22" s="10">
        <v>0.5</v>
      </c>
      <c r="C22" s="10" t="s">
        <v>76</v>
      </c>
      <c r="D22" s="10">
        <v>0.05</v>
      </c>
      <c r="E22" s="11">
        <v>1</v>
      </c>
      <c r="I22" s="10" t="s">
        <v>68</v>
      </c>
    </row>
    <row customHeight="1" ht="35.15" r="23" spans="1:9" x14ac:dyDescent="0.35">
      <c r="A23" s="9" t="s">
        <v>71</v>
      </c>
      <c r="B23" s="10">
        <v>0.5</v>
      </c>
      <c r="C23" s="10">
        <v>0.45</v>
      </c>
      <c r="D23" s="10">
        <v>0</v>
      </c>
      <c r="E23" s="11">
        <v>1</v>
      </c>
      <c r="I23" s="10">
        <v>0.05</v>
      </c>
    </row>
    <row customHeight="1" ht="35.15" r="24" spans="1:9" x14ac:dyDescent="0.35">
      <c r="A24" s="9" t="s">
        <v>101</v>
      </c>
      <c r="B24" s="16">
        <v>0.5</v>
      </c>
      <c r="C24" s="16">
        <v>0.5</v>
      </c>
      <c r="D24" s="16">
        <v>0</v>
      </c>
      <c r="E24" s="17">
        <v>1</v>
      </c>
      <c r="I24" s="16"/>
    </row>
    <row customHeight="1" ht="35.15" r="25" spans="1:9" thickBot="1" x14ac:dyDescent="0.4">
      <c r="A25" s="12" t="s">
        <v>72</v>
      </c>
      <c r="B25" s="13">
        <v>0.5</v>
      </c>
      <c r="C25" s="13">
        <v>0</v>
      </c>
      <c r="D25" s="13">
        <v>0.5</v>
      </c>
      <c r="E25" s="14">
        <v>1</v>
      </c>
      <c r="I25" s="13" t="s">
        <v>78</v>
      </c>
    </row>
    <row customHeight="1" ht="15" r="26" spans="1:9" x14ac:dyDescent="0.35">
      <c r="A26" s="8"/>
      <c r="B26" s="7"/>
      <c r="C26" s="7"/>
      <c r="D26" s="7"/>
      <c r="E26" s="7"/>
    </row>
    <row customHeight="1" ht="15" r="27" spans="1:9" x14ac:dyDescent="0.35">
      <c r="B27" s="7"/>
      <c r="C27" s="7"/>
      <c r="D27" s="7"/>
      <c r="E27" s="7"/>
    </row>
    <row customHeight="1" ht="15" r="28" spans="1:9" x14ac:dyDescent="0.35">
      <c r="B28" s="7"/>
      <c r="C28" s="7"/>
      <c r="D28" s="7"/>
      <c r="E28" s="7"/>
    </row>
    <row customHeight="1" ht="15" r="29" spans="1:9" x14ac:dyDescent="0.35">
      <c r="B29" s="7"/>
      <c r="C29" s="7"/>
      <c r="D29" s="7"/>
      <c r="E29" s="7"/>
    </row>
    <row customHeight="1" ht="15" r="30" spans="1:9" x14ac:dyDescent="0.35">
      <c r="B30" s="7"/>
      <c r="C30" s="7"/>
      <c r="D30" s="7"/>
      <c r="E30" s="7"/>
    </row>
    <row customHeight="1" ht="15" r="31" spans="1:9" x14ac:dyDescent="0.35">
      <c r="B31" s="7"/>
      <c r="C31" s="7"/>
      <c r="D31" s="7"/>
      <c r="E31" s="7"/>
    </row>
    <row customHeight="1" ht="15" r="32" spans="1:9" x14ac:dyDescent="0.35">
      <c r="B32" s="7"/>
      <c r="C32" s="7"/>
      <c r="D32" s="7"/>
      <c r="E32" s="7"/>
    </row>
  </sheetData>
  <sheetProtection objects="1" password="D8EE" scenarios="1" selectLockedCells="1" selectUnlockedCells="1" sheet="1"/>
  <customSheetViews>
    <customSheetView fitToPage="1" guid="{A594C90E-2FDA-4253-A15F-911FD0508768}">
      <selection activeCell="D9" sqref="D9"/>
      <pageMargins bottom="0.78740157499999996" footer="0.3" header="0.3" left="0.7" right="0.7" top="0.78740157499999996"/>
      <pageSetup horizontalDpi="300" orientation="portrait" paperSize="9" r:id="rId1" scale="87" verticalDpi="300"/>
    </customSheetView>
  </customSheetViews>
  <mergeCells count="5">
    <mergeCell ref="A18:E18"/>
    <mergeCell ref="C9:D9"/>
    <mergeCell ref="E9:E10"/>
    <mergeCell ref="A8:E8"/>
    <mergeCell ref="A9:A10"/>
  </mergeCells>
  <pageMargins bottom="0.78740157499999996" footer="0.3" header="0.3" left="0.7" right="0.7" top="0.78740157499999996"/>
  <pageSetup orientation="portrait" paperSize="9" r:id="rId2" scale="63"/>
  <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topLeftCell="B1" workbookViewId="0">
      <selection activeCell="L2" sqref="L2"/>
    </sheetView>
  </sheetViews>
  <sheetFormatPr defaultRowHeight="14.5" x14ac:dyDescent="0.35"/>
  <cols>
    <col min="2" max="2" customWidth="true" width="72.453125" collapsed="false"/>
    <col min="3" max="3" customWidth="true" width="26.0" collapsed="false"/>
    <col min="5" max="5" customWidth="true" width="13.54296875" collapsed="false"/>
  </cols>
  <sheetData>
    <row r="1" spans="1:14" x14ac:dyDescent="0.35">
      <c r="B1" s="2" t="s">
        <v>54</v>
      </c>
      <c r="C1" s="2" t="s">
        <v>51</v>
      </c>
      <c r="D1" s="2" t="s">
        <v>52</v>
      </c>
      <c r="E1" s="2" t="s">
        <v>53</v>
      </c>
      <c r="F1" s="2" t="s">
        <v>38</v>
      </c>
      <c r="G1" s="2" t="s">
        <v>79</v>
      </c>
      <c r="H1" s="2"/>
      <c r="I1" s="2" t="s">
        <v>123</v>
      </c>
      <c r="L1" s="2" t="s">
        <v>144</v>
      </c>
      <c r="N1" s="2" t="s">
        <v>3</v>
      </c>
    </row>
    <row r="2" spans="1:14" x14ac:dyDescent="0.35">
      <c r="B2" s="2"/>
      <c r="C2" s="2"/>
      <c r="D2" s="2"/>
      <c r="E2" s="2"/>
      <c r="F2" s="2"/>
    </row>
    <row customHeight="1" ht="45.75" r="3" spans="1:14" x14ac:dyDescent="0.35">
      <c r="A3" s="22"/>
      <c r="B3" s="21" t="s">
        <v>109</v>
      </c>
      <c r="C3" s="25">
        <v>2</v>
      </c>
      <c r="D3" t="s">
        <v>88</v>
      </c>
      <c r="E3" t="s">
        <v>88</v>
      </c>
      <c r="F3" t="s">
        <v>90</v>
      </c>
      <c r="G3" t="s">
        <v>80</v>
      </c>
      <c r="I3" s="84">
        <v>1</v>
      </c>
      <c r="L3">
        <v>5</v>
      </c>
      <c r="N3" t="s">
        <v>160</v>
      </c>
    </row>
    <row customHeight="1" ht="44.25" r="4" spans="1:14" x14ac:dyDescent="0.35">
      <c r="A4" s="22"/>
      <c r="B4" s="21" t="s">
        <v>114</v>
      </c>
      <c r="C4">
        <v>3</v>
      </c>
      <c r="D4" t="s">
        <v>89</v>
      </c>
      <c r="E4" t="s">
        <v>89</v>
      </c>
      <c r="F4" t="s">
        <v>91</v>
      </c>
      <c r="G4" t="s">
        <v>92</v>
      </c>
      <c r="I4" s="84">
        <v>2</v>
      </c>
      <c r="L4">
        <v>6</v>
      </c>
      <c r="N4" t="s">
        <v>154</v>
      </c>
    </row>
    <row customHeight="1" ht="45" r="5" spans="1:14" x14ac:dyDescent="0.35">
      <c r="A5" s="22"/>
      <c r="B5" s="21" t="s">
        <v>107</v>
      </c>
      <c r="C5">
        <v>4</v>
      </c>
      <c r="I5" s="84">
        <v>3</v>
      </c>
      <c r="L5">
        <v>7</v>
      </c>
      <c r="N5" t="s">
        <v>155</v>
      </c>
    </row>
    <row customHeight="1" ht="47.25" r="6" spans="1:14" x14ac:dyDescent="0.35">
      <c r="A6" s="22"/>
      <c r="B6" s="21" t="s">
        <v>115</v>
      </c>
      <c r="C6">
        <v>5</v>
      </c>
      <c r="I6" s="84"/>
      <c r="L6">
        <v>8</v>
      </c>
    </row>
    <row customHeight="1" ht="46.5" r="7" spans="1:14" x14ac:dyDescent="0.35">
      <c r="A7" s="22"/>
      <c r="B7" s="21" t="s">
        <v>108</v>
      </c>
      <c r="C7">
        <v>6</v>
      </c>
      <c r="L7">
        <v>9</v>
      </c>
    </row>
    <row customHeight="1" ht="47.25" r="8" spans="1:14" x14ac:dyDescent="0.35">
      <c r="B8" s="21" t="s">
        <v>110</v>
      </c>
      <c r="L8">
        <v>10</v>
      </c>
    </row>
    <row customHeight="1" ht="46.5" r="9" spans="1:14" x14ac:dyDescent="0.35">
      <c r="B9" s="65"/>
      <c r="L9">
        <v>11</v>
      </c>
    </row>
    <row r="10" spans="1:14" x14ac:dyDescent="0.35">
      <c r="B10" s="65" t="s">
        <v>161</v>
      </c>
      <c r="C10" t="str">
        <f>IF('kalkulačka projektu'!$D$3="","",IF('kalkulačka projektu'!$F$3="Ano",IF(OR('kalkulačka projektu'!$E$3=2,'kalkulačka projektu'!$E$3=3,'kalkulačka projektu'!$E$3=4,'kalkulačka projektu'!$E$3=5,'kalkulačka projektu'!$E$3=6),'kalkulačka projektu'!G16+'kalkulačka projektu'!G22+'kalkulačka projektu'!G28),'kalkulačka projektu'!G16+'kalkulačka projektu'!G28))</f>
        <v/>
      </c>
      <c r="L10">
        <v>12</v>
      </c>
    </row>
    <row r="11" spans="1:14" x14ac:dyDescent="0.35">
      <c r="B11" s="65"/>
      <c r="L11">
        <v>13</v>
      </c>
    </row>
    <row r="12" spans="1:14" x14ac:dyDescent="0.35">
      <c r="B12" s="21"/>
      <c r="L12">
        <v>14</v>
      </c>
    </row>
    <row r="13" spans="1:14" x14ac:dyDescent="0.35">
      <c r="B13" s="21"/>
      <c r="L13">
        <v>15</v>
      </c>
    </row>
    <row r="14" spans="1:14" x14ac:dyDescent="0.35">
      <c r="B14" s="21"/>
      <c r="L14">
        <v>16</v>
      </c>
    </row>
    <row r="15" spans="1:14" x14ac:dyDescent="0.35">
      <c r="B15" s="21"/>
      <c r="L15">
        <v>17</v>
      </c>
    </row>
    <row r="16" spans="1:14" x14ac:dyDescent="0.35">
      <c r="B16" s="21"/>
      <c r="L16">
        <v>18</v>
      </c>
    </row>
    <row r="17" spans="2:12" x14ac:dyDescent="0.35">
      <c r="B17" s="21"/>
      <c r="L17">
        <v>19</v>
      </c>
    </row>
    <row r="18" spans="2:12" x14ac:dyDescent="0.35">
      <c r="B18" s="21"/>
      <c r="L18">
        <v>20</v>
      </c>
    </row>
    <row r="19" spans="2:12" x14ac:dyDescent="0.35">
      <c r="L19">
        <v>21</v>
      </c>
    </row>
    <row r="20" spans="2:12" x14ac:dyDescent="0.35">
      <c r="B20" s="21"/>
      <c r="L20">
        <v>22</v>
      </c>
    </row>
    <row r="21" spans="2:12" x14ac:dyDescent="0.35">
      <c r="L21">
        <v>23</v>
      </c>
    </row>
    <row r="22" spans="2:12" x14ac:dyDescent="0.35">
      <c r="L22">
        <v>24</v>
      </c>
    </row>
    <row r="40" spans="2:2" x14ac:dyDescent="0.35">
      <c r="B40" t="s">
        <v>81</v>
      </c>
    </row>
    <row r="41" spans="2:2" x14ac:dyDescent="0.35">
      <c r="B41" t="s">
        <v>82</v>
      </c>
    </row>
    <row r="42" spans="2:2" x14ac:dyDescent="0.35">
      <c r="B42" t="s">
        <v>83</v>
      </c>
    </row>
    <row r="43" spans="2:2" x14ac:dyDescent="0.35">
      <c r="B43" t="s">
        <v>84</v>
      </c>
    </row>
    <row r="44" spans="2:2" x14ac:dyDescent="0.35">
      <c r="B44" t="s">
        <v>85</v>
      </c>
    </row>
    <row r="45" spans="2:2" x14ac:dyDescent="0.35">
      <c r="B45" t="s">
        <v>86</v>
      </c>
    </row>
    <row r="46" spans="2:2" x14ac:dyDescent="0.35">
      <c r="B46" t="s">
        <v>87</v>
      </c>
    </row>
  </sheetData>
  <sheetProtection objects="1" password="D8EE" scenarios="1" selectLockedCells="1" selectUnlockedCells="1" sheet="1"/>
  <sortState xmlns:xlrd2="http://schemas.microsoft.com/office/spreadsheetml/2017/richdata2" ref="B3:B9">
    <sortCondition ref="B3:B9"/>
  </sortState>
  <customSheetViews>
    <customSheetView guid="{A594C90E-2FDA-4253-A15F-911FD0508768}">
      <pageMargins bottom="0.78740157499999996" footer="0.3" header="0.3" left="0.7" right="0.7" top="0.78740157499999996"/>
      <pageSetup horizontalDpi="300" orientation="portrait" paperSize="9" r:id="rId1" verticalDpi="300"/>
    </customSheetView>
  </customSheetViews>
  <dataValidations count="2" disablePrompts="1">
    <dataValidation allowBlank="1" showErrorMessage="1" showInputMessage="1" sqref="C2 C5:C6" type="list" xr:uid="{00000000-0002-0000-0300-000000000000}">
      <formula1>zprovoznění</formula1>
    </dataValidation>
    <dataValidation promptTitle="typ_příjemce" showErrorMessage="1" showInputMessage="1" sqref="B2" type="list" xr:uid="{00000000-0002-0000-0300-000001000000}">
      <formula1>$B$2:$B$2</formula1>
    </dataValidation>
  </dataValidations>
  <pageMargins bottom="0.78740157499999996" footer="0.3" header="0.3" left="0.7" right="0.7" top="0.78740157499999996"/>
  <pageSetup horizontalDpi="300" orientation="portrait" paperSize="9" r:id="rId2" verticalDpi="300"/>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topLeftCell="B1" workbookViewId="0">
      <selection activeCell="D8" sqref="D8"/>
    </sheetView>
  </sheetViews>
  <sheetFormatPr defaultRowHeight="14.5" x14ac:dyDescent="0.35"/>
  <cols>
    <col min="1" max="1" customWidth="true" hidden="true" width="0.0" collapsed="false"/>
    <col min="2" max="2" customWidth="true" width="17.54296875" collapsed="false"/>
    <col min="3" max="4" customWidth="true" width="20.54296875" collapsed="false"/>
    <col min="9" max="9" bestFit="true" customWidth="true" width="14.0" collapsed="false"/>
  </cols>
  <sheetData>
    <row customHeight="1" ht="47.15" r="1" spans="1:9" x14ac:dyDescent="0.35">
      <c r="B1" s="218" t="s">
        <v>134</v>
      </c>
      <c r="C1" s="219"/>
      <c r="D1" s="220"/>
    </row>
    <row r="2" spans="1:9" x14ac:dyDescent="0.35">
      <c r="B2" s="107" t="s">
        <v>131</v>
      </c>
      <c r="C2" s="107" t="s">
        <v>126</v>
      </c>
      <c r="D2" s="108" t="s">
        <v>127</v>
      </c>
    </row>
    <row r="3" spans="1:9" x14ac:dyDescent="0.35">
      <c r="A3" s="102" t="s">
        <v>128</v>
      </c>
      <c r="B3" s="109">
        <v>1</v>
      </c>
      <c r="C3" s="150" t="str">
        <f>IF('kalkulačka projektu'!$D$3="","",'kalkulačka projektu'!$G$34)</f>
        <v/>
      </c>
      <c r="D3" s="151" t="str">
        <f>IF(C3="","",0)</f>
        <v/>
      </c>
      <c r="I3" s="110"/>
    </row>
    <row r="4" spans="1:9" x14ac:dyDescent="0.35">
      <c r="A4" s="102" t="s">
        <v>129</v>
      </c>
      <c r="B4" s="109" t="str">
        <f>IF(OR('kalkulačka projektu'!$E$3=2,'kalkulačka projektu'!$E$3=3,'kalkulačka projektu'!$E$3=4,'kalkulačka projektu'!$E$3=5,'kalkulačka projektu'!$E$3=6),IF(MID('kalkulačka projektu'!$E$7,1,2)="Tr",B3+1,IF(MID('kalkulačka projektu'!$E$7,1,2)="Vy",B3+1,B3+1)),"")</f>
        <v/>
      </c>
      <c r="C4" s="150" t="str">
        <f>IF('kalkulačka projektu'!$D$3="","",IF('kalkulačka projektu'!$F$3="Ano",IF(OR('kalkulačka projektu'!$E$3=2,'kalkulačka projektu'!$E$3=3,'kalkulačka projektu'!$E$3=4,'kalkulačka projektu'!$E$3=5,'kalkulačka projektu'!$E$3=6),'kalkulačka projektu'!G17+'kalkulačka projektu'!G23),'kalkulačka projektu'!G17))</f>
        <v/>
      </c>
      <c r="D4" s="151" t="str">
        <f>IF('kalkulačka projektu'!E3="","",IF(MID('kalkulačka projektu'!$E$7,1,2)="Tr",'kalkulačka projektu'!$G$15,IF(MID('kalkulačka projektu'!$E$7,1,2)="Vy",'kalkulačka projektu'!$G$14,IF(C3="",0,C3))))</f>
        <v/>
      </c>
    </row>
    <row r="5" spans="1:9" x14ac:dyDescent="0.35">
      <c r="A5" s="102" t="s">
        <v>129</v>
      </c>
      <c r="B5" s="109" t="str">
        <f>IF(OR('kalkulačka projektu'!$E$3=2,'kalkulačka projektu'!$E$3=3,'kalkulačka projektu'!$E$3=4,'kalkulačka projektu'!$E$3=5,'kalkulačka projektu'!$E$3=6),IF(MID('kalkulačka projektu'!$E$7,1,2)="Tr",B4+1,IF(MID('kalkulačka projektu'!$E$7,1,2)="Vy",B4+1,B4+1)),"")</f>
        <v/>
      </c>
      <c r="C5" s="150" t="str">
        <f>IF('kalkulačka projektu'!$D$3="","",IF('kalkulačka projektu'!$F$3="Ano",IF(OR('kalkulačka projektu'!$E$3=2,'kalkulačka projektu'!$E$3=3,'kalkulačka projektu'!$E$3=4,'kalkulačka projektu'!$E$3=5,'kalkulačka projektu'!$E$3=6),'kalkulačka projektu'!G18+'kalkulačka projektu'!G24),'kalkulačka projektu'!G18))</f>
        <v/>
      </c>
      <c r="D5" s="151" t="str">
        <f>IF('kalkulačka projektu'!E3="","",IF(MID('kalkulačka projektu'!$E$7,1,2)="Tr",data!$C$10,IF(MID('kalkulačka projektu'!$E$7,1,2)="Vy",data!$C$10,C4)))</f>
        <v/>
      </c>
    </row>
    <row r="6" spans="1:9" x14ac:dyDescent="0.35">
      <c r="A6" s="102" t="s">
        <v>129</v>
      </c>
      <c r="B6" s="109" t="str">
        <f>IF(OR('kalkulačka projektu'!$E$3=2,'kalkulačka projektu'!$E$3=3,'kalkulačka projektu'!$E$3=4,'kalkulačka projektu'!$E$3=5,'kalkulačka projektu'!$E$3=6),IF(MID('kalkulačka projektu'!$E$7,1,2)="Tr",B5+1,IF(MID('kalkulačka projektu'!$E$7,1,2)="Vy",B5+1,IF(OR('kalkulačka projektu'!$E$3=3,'kalkulačka projektu'!$E$3=4,'kalkulačka projektu'!$E$3=5,'kalkulačka projektu'!$E$3=6),B5+1,""))),"")</f>
        <v/>
      </c>
      <c r="C6" s="150" t="str">
        <f>IF('kalkulačka projektu'!$D$3="","",IF('kalkulačka projektu'!$F$3="Ano",IF(OR('kalkulačka projektu'!$E$3=2,'kalkulačka projektu'!$E$3=3,'kalkulačka projektu'!$E$3=4,'kalkulačka projektu'!$E$3=5,'kalkulačka projektu'!$E$3=6),'kalkulačka projektu'!G19+'kalkulačka projektu'!G25),'kalkulačka projektu'!G19))</f>
        <v/>
      </c>
      <c r="D6" s="151" t="str">
        <f>IF('kalkulačka projektu'!E3="","",IF(MID('kalkulačka projektu'!$E$7,1,2)="Tr",'kalkulačka projektu'!$G$17+'kalkulačka projektu'!$G$23,IF(MID('kalkulačka projektu'!$E$7,1,2)="Vy",'kalkulačka projektu'!$G$17+'kalkulačka projektu'!$G$23,'kalkulačka projektu'!$G$18+'kalkulačka projektu'!$G$24)))</f>
        <v/>
      </c>
    </row>
    <row r="7" spans="1:9" x14ac:dyDescent="0.35">
      <c r="A7" s="102" t="s">
        <v>129</v>
      </c>
      <c r="B7" s="109" t="str">
        <f>IF(OR('kalkulačka projektu'!$E$3=3,'kalkulačka projektu'!$E$3=4,'kalkulačka projektu'!$E$3=5,'kalkulačka projektu'!$E$3=6),IF(MID('kalkulačka projektu'!$E$7,1,2)="Tr",B6+1,IF(MID('kalkulačka projektu'!$E$7,1,2)="Vy",B6+1,IF(OR('kalkulačka projektu'!$E$3=4,'kalkulačka projektu'!$E$3=5,'kalkulačka projektu'!$E$3=6),B6+1,""))),"")</f>
        <v/>
      </c>
      <c r="C7" s="150" t="str">
        <f>IF('kalkulačka projektu'!$D$3="","",IF('kalkulačka projektu'!$F$3="Ano",IF(OR('kalkulačka projektu'!$E$3=2,'kalkulačka projektu'!$E$3=3,'kalkulačka projektu'!$E$3=4,'kalkulačka projektu'!$E$3=5,'kalkulačka projektu'!$E$3=6),'kalkulačka projektu'!G20+'kalkulačka projektu'!G26),'kalkulačka projektu'!G20))</f>
        <v/>
      </c>
      <c r="D7" s="151" t="str">
        <f>IF('kalkulačka projektu'!E3="","",IF(MID('kalkulačka projektu'!$E$7,1,2)="Tr",'kalkulačka projektu'!$G$18+'kalkulačka projektu'!$G$24,IF(MID('kalkulačka projektu'!$E$7,1,2)="Vy",'kalkulačka projektu'!$G$18+'kalkulačka projektu'!$G$24,'kalkulačka projektu'!$G$19+'kalkulačka projektu'!$G$25)))</f>
        <v/>
      </c>
    </row>
    <row r="8" spans="1:9" x14ac:dyDescent="0.35">
      <c r="A8" s="102" t="s">
        <v>130</v>
      </c>
      <c r="B8" s="109" t="str">
        <f>IF(OR('kalkulačka projektu'!$E$3=4,'kalkulačka projektu'!$E$3=5,'kalkulačka projektu'!$E$3=6),IF(MID('kalkulačka projektu'!$E$7,1,2)="Tr",B7+1,IF(MID('kalkulačka projektu'!$E$7,1,2)="Vy",B7+1,IF(OR('kalkulačka projektu'!$E$3=5,'kalkulačka projektu'!$E$3=6),B7+1,""))),"")</f>
        <v/>
      </c>
      <c r="C8" s="150" t="str">
        <f>IF('kalkulačka projektu'!$D$3="","",IF('kalkulačka projektu'!$F$3="Ano",IF(OR('kalkulačka projektu'!$E$3=2,'kalkulačka projektu'!$E$3=3,'kalkulačka projektu'!$E$3=4,'kalkulačka projektu'!$E$3=5,'kalkulačka projektu'!$E$3=6),'kalkulačka projektu'!G21+'kalkulačka projektu'!G27),'kalkulačka projektu'!G21))</f>
        <v/>
      </c>
      <c r="D8" s="151" t="str">
        <f>IF('kalkulačka projektu'!E3="","",IF(MID('kalkulačka projektu'!$E$7,1,2)="Tr",'kalkulačka projektu'!$G$19+'kalkulačka projektu'!$G$25,IF(MID('kalkulačka projektu'!$E$7,1,2)="Vy",'kalkulačka projektu'!$G$19+'kalkulačka projektu'!$G$25,'kalkulačka projektu'!$G$20+'kalkulačka projektu'!$G$26)))</f>
        <v/>
      </c>
    </row>
    <row r="9" spans="1:9" x14ac:dyDescent="0.35">
      <c r="A9" s="106"/>
      <c r="B9" s="109" t="str">
        <f>IF(OR('kalkulačka projektu'!$E$3=5,'kalkulačka projektu'!$E$3=6),IF(MID('kalkulačka projektu'!$E$7,1,2)="Tr",B8+1,IF(MID('kalkulačka projektu'!$E$7,1,2)="Vy",B8+1,IF(OR('kalkulačka projektu'!$E$3=6),B8+1,""))),"")</f>
        <v/>
      </c>
      <c r="C9" s="150" t="str">
        <f>IF(C8&lt;&gt;"",0,"")</f>
        <v/>
      </c>
      <c r="D9" s="150" t="str">
        <f>IF('kalkulačka projektu'!E3="","",IF(MID('kalkulačka projektu'!$E$7,1,2)="Tr",'kalkulačka projektu'!$G$20+'kalkulačka projektu'!$G$26,IF(MID('kalkulačka projektu'!$E$7,1,2)="Vy",'kalkulačka projektu'!$G$20+'kalkulačka projektu'!$G$26,'kalkulačka projektu'!$G$21+'kalkulačka projektu'!$G$27)))</f>
        <v/>
      </c>
    </row>
    <row r="10" spans="1:9" x14ac:dyDescent="0.35">
      <c r="A10" s="106"/>
      <c r="B10" s="109" t="str">
        <f>IF(OR('kalkulačka projektu'!$E$3=6),IF(MID('kalkulačka projektu'!$E$7,1,2)="Tr",B9+1,IF(MID('kalkulačka projektu'!$E$7,1,2)="Vy",B9+1,"")),"")</f>
        <v/>
      </c>
      <c r="C10" s="150" t="str">
        <f>IF(C9&lt;&gt;"",0,"")</f>
        <v/>
      </c>
      <c r="D10" s="150" t="str">
        <f>IF('kalkulačka projektu'!E3="","",IF(MID('kalkulačka projektu'!$E$7,1,2)="Tr",'kalkulačka projektu'!$G$21+'kalkulačka projektu'!$G$27,IF(MID('kalkulačka projektu'!$E$7,1,2)="Vy",'kalkulačka projektu'!$G$21+'kalkulačka projektu'!$G$27,0)))</f>
        <v/>
      </c>
    </row>
    <row r="11" spans="1:9" x14ac:dyDescent="0.35">
      <c r="B11" s="152" t="s">
        <v>132</v>
      </c>
      <c r="C11" s="153">
        <f>SUM(C3:C10)</f>
        <v>0</v>
      </c>
      <c r="D11" s="154">
        <f>SUM(D3:D10)</f>
        <v>0</v>
      </c>
    </row>
    <row ht="15" r="12" spans="1:9" thickBot="1" x14ac:dyDescent="0.4">
      <c r="B12" s="149" t="s">
        <v>133</v>
      </c>
      <c r="C12" s="221" t="str">
        <f>IF(C11='kalkulačka projektu'!G29,"Finanční plán je v pořádku","Finanční plán není v pořádku")</f>
        <v>Finanční plán není v pořádku</v>
      </c>
      <c r="D12" s="222"/>
    </row>
  </sheetData>
  <sheetProtection algorithmName="SHA-512" autoFilter="0" deleteColumns="0" deleteRows="0" formatCells="0" formatColumns="0" formatRows="0" hashValue="h9OMEREiK6h/i8SnB8XdwVbSB4h1HaiMa5HQNdODwG+yLgOU80o7JnMmXAdxoib9JEXqlmzpYEvTPpPyjpCK5g==" insertColumns="0" insertHyperlinks="0" insertRows="0" pivotTables="0" saltValue="ggKmf0LfItzTV+VGE3HFmg==" sheet="1" sort="0" spinCount="100000"/>
  <mergeCells count="2">
    <mergeCell ref="B1:D1"/>
    <mergeCell ref="C12:D12"/>
  </mergeCells>
  <conditionalFormatting sqref="C12:D12">
    <cfRule dxfId="4" operator="containsText" priority="1" text="Finanční plán není v pořádku" type="containsText">
      <formula>NOT(ISERROR(SEARCH("Finanční plán není v pořádku",C12)))</formula>
    </cfRule>
  </conditionalFormatting>
  <pageMargins bottom="0.78740157499999996" footer="0.3" header="0.3" left="0.7" right="0.7" top="0.78740157499999996"/>
  <pageSetup horizontalDpi="4294967294" orientation="portrait" paperSize="9" r:id="rId1" verticalDpi="0"/>
  <extLst>
    <ext xmlns:x14="http://schemas.microsoft.com/office/spreadsheetml/2009/9/main" uri="{78C0D931-6437-407d-A8EE-F0AAD7539E65}">
      <x14:conditionalFormattings>
        <x14:conditionalFormatting xmlns:xm="http://schemas.microsoft.com/office/excel/2006/main">
          <x14:cfRule id="{F54887B2-27E5-45E3-9C8A-AB75316CBCCA}" operator="notEqual" priority="4" type="cellIs">
            <xm:f>'kalkulačka projektu'!$G$29</xm:f>
            <x14:dxf>
              <fill>
                <patternFill>
                  <bgColor rgb="FFFF0000"/>
                </patternFill>
              </fill>
            </x14:dxf>
          </x14:cfRule>
          <x14:cfRule id="{F683A494-31C1-4B6C-A5AC-45C88F7B41EF}" operator="equal" priority="5" type="cellIs">
            <xm:f>'kalkulačka projektu'!$G$29</xm:f>
            <x14:dxf>
              <fill>
                <patternFill>
                  <bgColor rgb="FF92D050"/>
                </patternFill>
              </fill>
            </x14:dxf>
          </x14:cfRule>
          <xm:sqref>C11</xm:sqref>
        </x14:conditionalFormatting>
        <x14:conditionalFormatting xmlns:xm="http://schemas.microsoft.com/office/excel/2006/main">
          <x14:cfRule id="{30144DD1-EF7A-4815-AF23-4CEFD52E6AD0}" operator="notEqual" priority="2" stopIfTrue="1" type="cellIs">
            <xm:f>'kalkulačka projektu'!$G$29</xm:f>
            <x14:dxf>
              <fill>
                <patternFill>
                  <bgColor rgb="FFFF0000"/>
                </patternFill>
              </fill>
            </x14:dxf>
          </x14:cfRule>
          <x14:cfRule id="{039A245C-F990-499C-B563-8420EE18DDBB}" operator="equal" priority="3" stopIfTrue="1" type="cellIs">
            <xm:f>'kalkulačka projektu'!$G$29</xm:f>
            <x14:dxf>
              <fill>
                <patternFill>
                  <bgColor rgb="FF92D050"/>
                </patternFill>
              </fill>
            </x14:dxf>
          </x14:cfRule>
          <xm:sqref>D11</xm:sqref>
        </x14:conditionalFormatting>
      </x14:conditionalFormattings>
    </ext>
  </extLst>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0"/>
  <sheetViews>
    <sheetView topLeftCell="A4" workbookViewId="0">
      <selection activeCell="O8" sqref="O8"/>
    </sheetView>
  </sheetViews>
  <sheetFormatPr defaultRowHeight="14.5" x14ac:dyDescent="0.35"/>
  <cols>
    <col min="1" max="1" customWidth="true" width="29.81640625" collapsed="false"/>
    <col min="2" max="2" customWidth="true" width="18.54296875" collapsed="false"/>
    <col min="3" max="3" customWidth="true" width="15.453125" collapsed="false"/>
    <col min="4" max="4" customWidth="true" width="13.81640625" collapsed="false"/>
    <col min="5" max="5" customWidth="true" width="13.54296875" collapsed="false"/>
  </cols>
  <sheetData>
    <row customHeight="1" ht="15.75" r="2" spans="1:7" thickBot="1" x14ac:dyDescent="0.4">
      <c r="A2" s="225" t="s">
        <v>145</v>
      </c>
      <c r="B2" s="225"/>
      <c r="C2" s="225"/>
      <c r="D2" s="127"/>
      <c r="E2" s="127"/>
      <c r="F2" s="127"/>
      <c r="G2" s="127"/>
    </row>
    <row customHeight="1" ht="77.25" r="3" spans="1:7" thickBot="1" x14ac:dyDescent="0.4">
      <c r="A3" s="128"/>
      <c r="B3" s="129" t="s">
        <v>146</v>
      </c>
      <c r="C3" s="130" t="s">
        <v>147</v>
      </c>
      <c r="D3" s="129" t="s">
        <v>148</v>
      </c>
      <c r="E3" s="130" t="s">
        <v>147</v>
      </c>
      <c r="F3" s="223"/>
      <c r="G3" s="224"/>
    </row>
    <row customHeight="1" ht="26.25" r="4" spans="1:7" thickBot="1" x14ac:dyDescent="0.4">
      <c r="A4" s="131" t="s">
        <v>149</v>
      </c>
      <c r="B4" s="132">
        <v>20053</v>
      </c>
      <c r="C4" s="132">
        <v>16992</v>
      </c>
      <c r="D4" s="132">
        <v>20544</v>
      </c>
      <c r="E4" s="132">
        <v>17451</v>
      </c>
      <c r="F4" s="223"/>
      <c r="G4" s="224"/>
    </row>
    <row customHeight="1" ht="26.25" r="5" spans="1:7" thickBot="1" x14ac:dyDescent="0.4">
      <c r="A5" s="131" t="s">
        <v>150</v>
      </c>
      <c r="B5" s="132">
        <v>9518</v>
      </c>
      <c r="C5" s="132">
        <v>8279</v>
      </c>
      <c r="D5" s="132">
        <v>9891</v>
      </c>
      <c r="E5" s="132">
        <v>8642</v>
      </c>
      <c r="F5" s="223"/>
      <c r="G5" s="224"/>
    </row>
    <row customHeight="1" ht="51.75" r="6" spans="1:7" thickBot="1" x14ac:dyDescent="0.4">
      <c r="A6" s="131" t="s">
        <v>112</v>
      </c>
      <c r="B6" s="132">
        <v>14178</v>
      </c>
      <c r="C6" s="133"/>
      <c r="D6" s="132">
        <v>14760</v>
      </c>
      <c r="E6" s="133"/>
      <c r="F6" s="223"/>
      <c r="G6" s="224"/>
    </row>
    <row ht="15" r="7" spans="1:7" thickBot="1" x14ac:dyDescent="0.4">
      <c r="A7" s="131" t="s">
        <v>151</v>
      </c>
      <c r="B7" s="133">
        <v>56</v>
      </c>
      <c r="C7" s="133"/>
      <c r="D7" s="133">
        <v>64</v>
      </c>
      <c r="E7" s="133"/>
      <c r="F7" s="223"/>
      <c r="G7" s="224"/>
    </row>
    <row customHeight="1" ht="26.25" r="8" spans="1:7" thickBot="1" x14ac:dyDescent="0.4">
      <c r="A8" s="131" t="s">
        <v>152</v>
      </c>
      <c r="B8" s="133">
        <v>628</v>
      </c>
      <c r="C8" s="133"/>
      <c r="D8" s="133">
        <v>730</v>
      </c>
      <c r="E8" s="133"/>
      <c r="F8" s="223"/>
      <c r="G8" s="224"/>
    </row>
    <row r="9" spans="1:7" x14ac:dyDescent="0.35">
      <c r="A9" s="134"/>
    </row>
    <row r="10" spans="1:7" x14ac:dyDescent="0.35">
      <c r="A10" s="135"/>
    </row>
  </sheetData>
  <mergeCells count="7">
    <mergeCell ref="F8:G8"/>
    <mergeCell ref="A2:C2"/>
    <mergeCell ref="F3:G3"/>
    <mergeCell ref="F4:G4"/>
    <mergeCell ref="F5:G5"/>
    <mergeCell ref="F6:G6"/>
    <mergeCell ref="F7:G7"/>
  </mergeCells>
  <pageMargins bottom="0.78740157499999996" footer="0.3" header="0.3" left="0.7" right="0.7" top="0.78740157499999996"/>
  <pageSetup horizontalDpi="300" orientation="landscape" paperSize="9" r:id="rId1" verticalDpi="300"/>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4B16E56CD10241B7A4AE90DD862C1C" ma:contentTypeVersion="2" ma:contentTypeDescription="Vytvoří nový dokument" ma:contentTypeScope="" ma:versionID="f773ddf8fc7f8b48dfd0fea165076eed">
  <xsd:schema xmlns:xsd="http://www.w3.org/2001/XMLSchema" xmlns:xs="http://www.w3.org/2001/XMLSchema" xmlns:p="http://schemas.microsoft.com/office/2006/metadata/properties" targetNamespace="http://schemas.microsoft.com/office/2006/metadata/properties" ma:root="true" ma:fieldsID="7bb0b85cf6ec3df31f7bbb0953499e4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Q D A A B Q S w M E F A A C A A g A D p u J V O f T B u O k A A A A 9 g A A A B I A H A B D b 2 5 m a W c v U G F j a 2 F n Z S 5 4 b W w g o h g A K K A U A A A A A A A A A A A A A A A A A A A A A A A A A A A A h Y 8 x D o I w G I W v Q r r T l u J g y E 8 Z W C U x M T H G r S k V G q A Y W i x 3 c / B I X k G M o m 6 O 7 3 v f 8 N 7 9 e o N s 6 t r g o g a r e 5 O i C F M U K C P 7 U p s q R a M 7 h W u U c d g K 2 Y h K B b N s b D L Z M k W 1 c + e E E O 8 9 9 j H u h 4 o w S i N y K D Y 7 W a t O o I + s / 8 u h N t Y J I x X i s H + N 4 Q x H N M Y r x j A F s k A o t P k K b N 7 7 b H 8 g 5 G P r x k F x a c P 8 C G S J Q N 4 f + A N Q S w M E F A A C A A g A D p u 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6 b i V Q o i k e 4 D g A A A B E A A A A T A B w A R m 9 y b X V s Y X M v U 2 V j d G l v b j E u b S C i G A A o o B Q A A A A A A A A A A A A A A A A A A A A A A A A A A A A r T k 0 u y c z P U w i G 0 I b W A F B L A Q I t A B Q A A g A I A A 6 b i V T n 0 w b j p A A A A P Y A A A A S A A A A A A A A A A A A A A A A A A A A A A B D b 2 5 m a W c v U G F j a 2 F n Z S 5 4 b W x Q S w E C L Q A U A A I A C A A O m 4 l U D 8 r p q 6 Q A A A D p A A A A E w A A A A A A A A A A A A A A A A D w A A A A W 0 N v b n R l b n R f V H l w Z X N d L n h t b F B L A Q I t A B Q A A g A I A A 6 b i 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f t s l N 7 g i g Q 7 t q k V 7 z E 5 k q A A A A A A I A A A A A A B B m A A A A A Q A A I A A A A M P H J 8 J C w 3 X o p 5 n T 0 0 z 5 q a 4 Z E / d 6 A x g r p u w M K w Y s I v 3 w A A A A A A 6 A A A A A A g A A I A A A A B H 4 R 8 F W l Q E Z K 8 O h 1 X m p a t 6 W b 6 Y v v J f D w w 6 h w g v 3 i p z a U A A A A A m 3 p S 3 m I J j F 1 5 H i i F v R V / x a C / / e 4 x J B i S D m A K E V L 7 Z w K O a x t K g l N z O E P N F w q w G P x 0 z J 4 B e d V Z W b 0 G f 5 l 2 N H Q Y e e 8 o s + U P b w 3 I x N G q 4 k u 6 b B Q A A A A D g I K z 6 o 7 z a g 8 8 R w K W O s Q z M b J 9 H N a P L o M 5 D e w h U y g z X K 1 L 9 E 7 A z P I 0 6 W v n 9 V q p 9 h L n Q b O V s e I 2 b w q 9 S 0 f i o w D y E = < / 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06D43-6CD1-4C73-B2DB-C0C3DF525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4FA4438-8900-4571-AA9A-763126591755}">
  <ds:schemaRefs>
    <ds:schemaRef ds:uri="http://schemas.microsoft.com/office/2006/documentManagement/types"/>
    <ds:schemaRef ds:uri="http://www.w3.org/XML/1998/namespace"/>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190C58E-E704-4DCC-8C40-F15E2B3BC3A9}">
  <ds:schemaRefs>
    <ds:schemaRef ds:uri="http://schemas.microsoft.com/DataMashup"/>
  </ds:schemaRefs>
</ds:datastoreItem>
</file>

<file path=customXml/itemProps4.xml><?xml version="1.0" encoding="utf-8"?>
<ds:datastoreItem xmlns:ds="http://schemas.openxmlformats.org/officeDocument/2006/customXml" ds:itemID="{18D9DE79-1BC8-4C5B-8C63-205362990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6</vt:i4>
      </vt:variant>
      <vt:variant>
        <vt:lpstr>Pojmenované oblasti</vt:lpstr>
      </vt:variant>
      <vt:variant>
        <vt:i4>7</vt:i4>
      </vt:variant>
    </vt:vector>
  </HeadingPairs>
  <TitlesOfParts>
    <vt:vector baseType="lpstr" size="13">
      <vt:lpstr>kalkulačka projektu</vt:lpstr>
      <vt:lpstr>přehled jednotek</vt:lpstr>
      <vt:lpstr>spolufinancování</vt:lpstr>
      <vt:lpstr>data</vt:lpstr>
      <vt:lpstr>Finanční plán</vt:lpstr>
      <vt:lpstr>List1</vt:lpstr>
      <vt:lpstr>'přehled jednotek'!_ftn1</vt:lpstr>
      <vt:lpstr>'přehled jednotek'!_ftnref1</vt:lpstr>
      <vt:lpstr>DPH</vt:lpstr>
      <vt:lpstr>nájem</vt:lpstr>
      <vt:lpstr>počet_pečujících_osob</vt:lpstr>
      <vt:lpstr>rekvalifikace</vt:lpstr>
      <vt:lpstr>území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2015-07-28T09:22:19Z</dcterms:created>
  <cp:lastPrinted>2019-01-21T14:13:48Z</cp:lastPrinted>
  <dcterms:modified xsi:type="dcterms:W3CDTF">2022-04-25T10:42:05Z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0x010100D14B16E56CD10241B7A4AE90DD862C1C</vt:lpwstr>
  </property>
</Properties>
</file>